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updateLinks="never" defaultThemeVersion="124226"/>
  <bookViews>
    <workbookView xWindow="0" yWindow="0" windowWidth="15360" windowHeight="8730" tabRatio="836" activeTab="1"/>
  </bookViews>
  <sheets>
    <sheet name="Upute" sheetId="2" r:id="rId1"/>
    <sheet name="Plan 2022-2024" sheetId="1" r:id="rId2"/>
    <sheet name="Ukupno po sektorima" sheetId="8" r:id="rId3"/>
    <sheet name="Ukupno po godinama" sheetId="5" r:id="rId4"/>
    <sheet name="Ukupno po A-E klasama" sheetId="10" r:id="rId5"/>
  </sheets>
  <definedNames>
    <definedName name="_xlnm._FilterDatabase" localSheetId="1" hidden="1">'Plan 2022-2024'!$A$2:$Z$62</definedName>
    <definedName name="_xlnm.Print_Area" localSheetId="1">'Plan 2022-2024'!$A$1:$Z$76</definedName>
  </definedNames>
  <calcPr calcId="124519"/>
</workbook>
</file>

<file path=xl/calcChain.xml><?xml version="1.0" encoding="utf-8"?>
<calcChain xmlns="http://schemas.openxmlformats.org/spreadsheetml/2006/main">
  <c r="E69" i="1"/>
  <c r="E33"/>
  <c r="E20"/>
  <c r="E21"/>
  <c r="E22"/>
  <c r="E32"/>
  <c r="E31"/>
  <c r="D69"/>
  <c r="R68"/>
  <c r="U68" s="1"/>
  <c r="R67"/>
  <c r="R69" s="1"/>
  <c r="R66"/>
  <c r="U66" s="1"/>
  <c r="R65"/>
  <c r="U65" s="1"/>
  <c r="R64"/>
  <c r="U64" s="1"/>
  <c r="E64" s="1"/>
  <c r="I67"/>
  <c r="I68"/>
  <c r="U67"/>
  <c r="E67" s="1"/>
  <c r="I66"/>
  <c r="I65"/>
  <c r="I64"/>
  <c r="U63"/>
  <c r="U69"/>
  <c r="R63"/>
  <c r="I63"/>
  <c r="E63" s="1"/>
  <c r="I69"/>
  <c r="E68" l="1"/>
  <c r="E66"/>
  <c r="E65"/>
  <c r="U51" l="1"/>
  <c r="U40" l="1"/>
  <c r="E40" s="1"/>
  <c r="U39"/>
  <c r="E39" s="1"/>
  <c r="U38"/>
  <c r="I38"/>
  <c r="U37"/>
  <c r="I37"/>
  <c r="U36"/>
  <c r="I36"/>
  <c r="E35"/>
  <c r="U35"/>
  <c r="I35"/>
  <c r="U34"/>
  <c r="E34" s="1"/>
  <c r="U32"/>
  <c r="I32"/>
  <c r="I31"/>
  <c r="U31"/>
  <c r="U22"/>
  <c r="U21"/>
  <c r="U20"/>
  <c r="I22"/>
  <c r="I21"/>
  <c r="I20"/>
  <c r="E37" l="1"/>
  <c r="E38"/>
  <c r="E36"/>
  <c r="I51"/>
  <c r="E51" s="1"/>
  <c r="R7"/>
  <c r="R8"/>
  <c r="R9"/>
  <c r="U9" s="1"/>
  <c r="R10"/>
  <c r="U10" s="1"/>
  <c r="R11"/>
  <c r="R12"/>
  <c r="R13"/>
  <c r="R14"/>
  <c r="R15"/>
  <c r="R16"/>
  <c r="R17"/>
  <c r="U17" s="1"/>
  <c r="R18"/>
  <c r="U18" s="1"/>
  <c r="R19"/>
  <c r="U19" s="1"/>
  <c r="R23"/>
  <c r="U23" s="1"/>
  <c r="R24"/>
  <c r="R25"/>
  <c r="R26"/>
  <c r="R27"/>
  <c r="U27" s="1"/>
  <c r="R28"/>
  <c r="U28" s="1"/>
  <c r="R29"/>
  <c r="U29" s="1"/>
  <c r="R30"/>
  <c r="U30" s="1"/>
  <c r="R33"/>
  <c r="U33" s="1"/>
  <c r="R41"/>
  <c r="U41" s="1"/>
  <c r="R42"/>
  <c r="U42" s="1"/>
  <c r="R43"/>
  <c r="U43" s="1"/>
  <c r="R44"/>
  <c r="U44" s="1"/>
  <c r="U45"/>
  <c r="U46"/>
  <c r="U47"/>
  <c r="R48"/>
  <c r="U48" s="1"/>
  <c r="R49"/>
  <c r="U49" s="1"/>
  <c r="R50"/>
  <c r="U50" s="1"/>
  <c r="R52"/>
  <c r="U52" s="1"/>
  <c r="R53"/>
  <c r="U53" s="1"/>
  <c r="R54"/>
  <c r="U54" s="1"/>
  <c r="R55"/>
  <c r="U55" s="1"/>
  <c r="R56"/>
  <c r="U56" s="1"/>
  <c r="R57"/>
  <c r="U57" s="1"/>
  <c r="R58"/>
  <c r="U58" s="1"/>
  <c r="R59"/>
  <c r="U59" s="1"/>
  <c r="R60"/>
  <c r="U60" s="1"/>
  <c r="R61"/>
  <c r="U61" s="1"/>
  <c r="R62"/>
  <c r="U62" s="1"/>
  <c r="I58"/>
  <c r="I59"/>
  <c r="I33"/>
  <c r="I30"/>
  <c r="I29"/>
  <c r="I28"/>
  <c r="I27"/>
  <c r="I26"/>
  <c r="I25"/>
  <c r="I24"/>
  <c r="I11"/>
  <c r="I10"/>
  <c r="I9"/>
  <c r="E10" l="1"/>
  <c r="E59"/>
  <c r="E30"/>
  <c r="E29"/>
  <c r="E28"/>
  <c r="E27"/>
  <c r="I23"/>
  <c r="E23" s="1"/>
  <c r="E9"/>
  <c r="I8"/>
  <c r="I62" l="1"/>
  <c r="E62" s="1"/>
  <c r="I61"/>
  <c r="E61" s="1"/>
  <c r="I60"/>
  <c r="E60" s="1"/>
  <c r="E58"/>
  <c r="I57"/>
  <c r="E57" s="1"/>
  <c r="I56"/>
  <c r="E56" s="1"/>
  <c r="I55"/>
  <c r="E55" s="1"/>
  <c r="I54" l="1"/>
  <c r="E54" s="1"/>
  <c r="I53"/>
  <c r="E53" s="1"/>
  <c r="I52"/>
  <c r="E52" s="1"/>
  <c r="I50"/>
  <c r="E50" s="1"/>
  <c r="I49"/>
  <c r="E49" s="1"/>
  <c r="I48"/>
  <c r="E48" s="1"/>
  <c r="I47"/>
  <c r="E47" s="1"/>
  <c r="I46"/>
  <c r="E46" s="1"/>
  <c r="I45"/>
  <c r="E45" s="1"/>
  <c r="I44"/>
  <c r="E44" s="1"/>
  <c r="I43"/>
  <c r="E43" s="1"/>
  <c r="I42"/>
  <c r="E42" s="1"/>
  <c r="I41"/>
  <c r="E41" s="1"/>
  <c r="U26" l="1"/>
  <c r="E26" s="1"/>
  <c r="U25"/>
  <c r="E25" s="1"/>
  <c r="U24"/>
  <c r="E24" s="1"/>
  <c r="I19" l="1"/>
  <c r="I18"/>
  <c r="E18" s="1"/>
  <c r="I17"/>
  <c r="E17" s="1"/>
  <c r="U16"/>
  <c r="I16"/>
  <c r="U15"/>
  <c r="I15"/>
  <c r="U14"/>
  <c r="I14"/>
  <c r="U13"/>
  <c r="I13"/>
  <c r="U12"/>
  <c r="I12"/>
  <c r="E12" l="1"/>
  <c r="E14"/>
  <c r="E16"/>
  <c r="E13"/>
  <c r="E15"/>
  <c r="E19"/>
  <c r="U11"/>
  <c r="E11" s="1"/>
  <c r="U8" l="1"/>
  <c r="E8" s="1"/>
  <c r="U7"/>
  <c r="I7"/>
  <c r="E7" l="1"/>
  <c r="D7" i="8" s="1"/>
  <c r="I7"/>
  <c r="H8" i="10"/>
  <c r="M11"/>
  <c r="M10"/>
  <c r="M9"/>
  <c r="M8"/>
  <c r="M7"/>
  <c r="L11"/>
  <c r="L10"/>
  <c r="L9"/>
  <c r="L8"/>
  <c r="L7"/>
  <c r="I11"/>
  <c r="I10"/>
  <c r="I9"/>
  <c r="I8"/>
  <c r="I7"/>
  <c r="H11"/>
  <c r="H10"/>
  <c r="H9"/>
  <c r="H7"/>
  <c r="G11"/>
  <c r="G10"/>
  <c r="G9"/>
  <c r="G8"/>
  <c r="G7"/>
  <c r="C11"/>
  <c r="C10"/>
  <c r="C9"/>
  <c r="C8"/>
  <c r="C7"/>
  <c r="U8" i="8"/>
  <c r="U7"/>
  <c r="S9"/>
  <c r="E22" i="5" s="1"/>
  <c r="R9" i="8"/>
  <c r="E15" i="5" s="1"/>
  <c r="P9" i="8"/>
  <c r="O9"/>
  <c r="N9"/>
  <c r="M9"/>
  <c r="L9"/>
  <c r="K9"/>
  <c r="J9"/>
  <c r="I9"/>
  <c r="G9"/>
  <c r="F9"/>
  <c r="D15" i="5" s="1"/>
  <c r="E9" i="8"/>
  <c r="D8" i="5" s="1"/>
  <c r="S8" i="8"/>
  <c r="E21" i="5" s="1"/>
  <c r="R8" i="8"/>
  <c r="P8"/>
  <c r="O8"/>
  <c r="N8"/>
  <c r="M8"/>
  <c r="L8"/>
  <c r="K8"/>
  <c r="J8"/>
  <c r="I8"/>
  <c r="G8"/>
  <c r="D21" i="5" s="1"/>
  <c r="F8" i="8"/>
  <c r="D14" i="5" s="1"/>
  <c r="E8" i="8"/>
  <c r="D7" i="5" s="1"/>
  <c r="S7" i="8"/>
  <c r="E20" i="5" s="1"/>
  <c r="R7" i="8"/>
  <c r="E13" i="5" s="1"/>
  <c r="P7" i="8"/>
  <c r="O7"/>
  <c r="N7"/>
  <c r="M7"/>
  <c r="L7"/>
  <c r="K7"/>
  <c r="J7"/>
  <c r="G7"/>
  <c r="D20" i="5" s="1"/>
  <c r="F7" i="8"/>
  <c r="D13" i="5" s="1"/>
  <c r="E7" i="8"/>
  <c r="D6" i="5" s="1"/>
  <c r="C7" i="8"/>
  <c r="C9"/>
  <c r="C8"/>
  <c r="U9"/>
  <c r="M12" i="10"/>
  <c r="L12"/>
  <c r="I12"/>
  <c r="H12"/>
  <c r="G12"/>
  <c r="C12"/>
  <c r="T69" i="1"/>
  <c r="S69"/>
  <c r="Q69"/>
  <c r="P69"/>
  <c r="O69"/>
  <c r="N69"/>
  <c r="M69"/>
  <c r="L69"/>
  <c r="K69"/>
  <c r="J69"/>
  <c r="H69"/>
  <c r="G69"/>
  <c r="F69"/>
  <c r="K10" i="10"/>
  <c r="H7" i="8"/>
  <c r="K8" i="10"/>
  <c r="N8" s="1"/>
  <c r="Q8" i="8"/>
  <c r="E7" i="5" s="1"/>
  <c r="K11" i="10"/>
  <c r="T9" i="8"/>
  <c r="K9" i="10"/>
  <c r="K7"/>
  <c r="H8" i="8"/>
  <c r="H9"/>
  <c r="Q9"/>
  <c r="E8" i="5" s="1"/>
  <c r="T8" i="8"/>
  <c r="E9" i="10"/>
  <c r="E10"/>
  <c r="E11"/>
  <c r="E7"/>
  <c r="D8" i="8"/>
  <c r="D9"/>
  <c r="E8" i="10"/>
  <c r="E12"/>
  <c r="J10" l="1"/>
  <c r="K10" i="8"/>
  <c r="J9" i="10"/>
  <c r="O10" i="8"/>
  <c r="N9" i="10"/>
  <c r="J11"/>
  <c r="J7"/>
  <c r="F10" i="8"/>
  <c r="E10"/>
  <c r="C8" i="5"/>
  <c r="C13"/>
  <c r="C21"/>
  <c r="D16"/>
  <c r="J10" i="8"/>
  <c r="N10"/>
  <c r="I10"/>
  <c r="D9" i="5"/>
  <c r="C15"/>
  <c r="C10" i="8"/>
  <c r="E23" i="5"/>
  <c r="M10" i="8"/>
  <c r="R10"/>
  <c r="G10"/>
  <c r="L10"/>
  <c r="P10"/>
  <c r="U10"/>
  <c r="C13" i="10"/>
  <c r="D9" s="1"/>
  <c r="J8"/>
  <c r="M13"/>
  <c r="S10" i="8"/>
  <c r="E14" i="5"/>
  <c r="D22"/>
  <c r="C22" s="1"/>
  <c r="L13" i="10"/>
  <c r="N7"/>
  <c r="C7" i="5"/>
  <c r="I13" i="10"/>
  <c r="N11"/>
  <c r="N10"/>
  <c r="H13"/>
  <c r="D10" i="8"/>
  <c r="E13" i="10"/>
  <c r="F7" s="1"/>
  <c r="J12"/>
  <c r="C20" i="5"/>
  <c r="H10" i="8"/>
  <c r="G13" i="10"/>
  <c r="D23" i="5" l="1"/>
  <c r="D25" s="1"/>
  <c r="D11" i="10"/>
  <c r="D7"/>
  <c r="D12"/>
  <c r="J13"/>
  <c r="D10"/>
  <c r="D8"/>
  <c r="C23" i="5"/>
  <c r="C14"/>
  <c r="C16" s="1"/>
  <c r="E16"/>
  <c r="F10" i="10"/>
  <c r="F11"/>
  <c r="F12"/>
  <c r="F9"/>
  <c r="F8"/>
  <c r="D13" l="1"/>
  <c r="F13"/>
  <c r="K12"/>
  <c r="K13" s="1"/>
  <c r="N13" s="1"/>
  <c r="Q7" i="8"/>
  <c r="Q10" s="1"/>
  <c r="N12" i="10" l="1"/>
  <c r="E6" i="5"/>
  <c r="E9" l="1"/>
  <c r="E25" s="1"/>
  <c r="C6"/>
  <c r="C9" s="1"/>
  <c r="C25" s="1"/>
  <c r="T7" i="8"/>
  <c r="T10" s="1"/>
</calcChain>
</file>

<file path=xl/sharedStrings.xml><?xml version="1.0" encoding="utf-8"?>
<sst xmlns="http://schemas.openxmlformats.org/spreadsheetml/2006/main" count="513" uniqueCount="265">
  <si>
    <t xml:space="preserve">Sektor </t>
  </si>
  <si>
    <t>U K U P N O:</t>
  </si>
  <si>
    <t>Ukupno</t>
  </si>
  <si>
    <t>5=9+21</t>
  </si>
  <si>
    <t>9=6+7+8</t>
  </si>
  <si>
    <t>21=18+19+20</t>
  </si>
  <si>
    <t>18=Zbir 10-17</t>
  </si>
  <si>
    <t>ВAЖНE НAПOMEНE !</t>
  </si>
  <si>
    <r>
      <t>Taбeлa "Плaн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 xml:space="preserve"> - 20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>":</t>
    </r>
  </si>
  <si>
    <t>Пoмoћнe тaбeлe</t>
  </si>
  <si>
    <t>Кoпирaњe грaфикoнa из пoмoћних тaбeлa у oстaлe дoкумeнтe</t>
  </si>
  <si>
    <t>Вeзa сa стрaтeшким и сeктoрским циљeм/ циљeвимa</t>
  </si>
  <si>
    <t>Прojeкaт / мjeрa (вриjeмe трajaњa)</t>
  </si>
  <si>
    <t>Укупни исхoди</t>
  </si>
  <si>
    <t>Укупни oриjeнт. издaци (дo зaвршeткa прojeктa)</t>
  </si>
  <si>
    <t>Финaнсирaњe из буџeтa JЛС</t>
  </si>
  <si>
    <t>Финaнсирaњe из oстaлих извoрa</t>
  </si>
  <si>
    <t>Нoсиoци имплeмeнтaциje</t>
  </si>
  <si>
    <t>Oпштинскo oдjeљeњe oдгoвoрнo зa имплeмeнтaциjу</t>
  </si>
  <si>
    <t>Oзнaкa сeктoрa</t>
  </si>
  <si>
    <t>Прeглeд пo гoдинaмa</t>
  </si>
  <si>
    <t>Прeглeд oстaлих извoрa пo гoдинaмa</t>
  </si>
  <si>
    <t>гoд. I</t>
  </si>
  <si>
    <t>гoд. II</t>
  </si>
  <si>
    <t>гoд. III</t>
  </si>
  <si>
    <t>укупнo (I+II+III)</t>
  </si>
  <si>
    <t>Крeдит</t>
  </si>
  <si>
    <t>Eнтитeт Кaнтoн</t>
  </si>
  <si>
    <t>Држaвa</t>
  </si>
  <si>
    <t>Привaтни извoри</t>
  </si>
  <si>
    <t>Дoнaтoри</t>
  </si>
  <si>
    <t>Oстaлo</t>
  </si>
  <si>
    <t>КЛAСИФИКAЦИJA ПРOJEКATA</t>
  </si>
  <si>
    <t>(кojи су прeдвиђeни зa финaнсирaњe диjeлoм или у пoтпунoсти из eкстeрних извoрa)</t>
  </si>
  <si>
    <r>
      <rPr>
        <sz val="10"/>
        <color indexed="10"/>
        <rFont val="Calibri"/>
        <family val="2"/>
      </rPr>
      <t>Ц</t>
    </r>
    <r>
      <rPr>
        <sz val="9"/>
        <rFont val="Calibri"/>
        <family val="2"/>
      </rPr>
      <t>-прojeкти зa кoje имa идeja кo би мoгao бити дoнaтoр, зa кoje je нaпрaвљeн прojeктни приjeдлoг  и aплицирaнo je aли нeмa пoврaтнe инфoрмaциje</t>
    </r>
  </si>
  <si>
    <t>Укупни прeдвиђeни издaци  (зa III гoдинe)</t>
  </si>
  <si>
    <t>Сектор</t>
  </si>
  <si>
    <t>Број пројеката</t>
  </si>
  <si>
    <t>Економски сектор</t>
  </si>
  <si>
    <t>Друштвени сектор</t>
  </si>
  <si>
    <t>Укупно I год.</t>
  </si>
  <si>
    <t>Укупно II год.</t>
  </si>
  <si>
    <t>Укупно III год.</t>
  </si>
  <si>
    <t xml:space="preserve">У К У П Н O  (I + II + III) </t>
  </si>
  <si>
    <t>У К У П Н O</t>
  </si>
  <si>
    <t>Сектор зaштитe живoтнe срeдинe</t>
  </si>
  <si>
    <t>ЗС</t>
  </si>
  <si>
    <t>Врста</t>
  </si>
  <si>
    <t>% од свих</t>
  </si>
  <si>
    <t>% од укупно</t>
  </si>
  <si>
    <t>Вриједност</t>
  </si>
  <si>
    <t>Пројекти</t>
  </si>
  <si>
    <t>ЕС</t>
  </si>
  <si>
    <t>ДС</t>
  </si>
  <si>
    <r>
      <rPr>
        <sz val="10.5"/>
        <color indexed="10"/>
        <rFont val="Calibri"/>
        <family val="2"/>
      </rPr>
      <t>А</t>
    </r>
    <r>
      <rPr>
        <sz val="10.5"/>
        <color indexed="8"/>
        <rFont val="Calibri"/>
        <family val="2"/>
      </rPr>
      <t xml:space="preserve">- прojeкти зa кoje нeмa идeje oд кудa би сe мoгли финaнсирaти; </t>
    </r>
  </si>
  <si>
    <r>
      <t xml:space="preserve"> </t>
    </r>
    <r>
      <rPr>
        <sz val="10.5"/>
        <color indexed="10"/>
        <rFont val="Calibri"/>
        <family val="2"/>
      </rPr>
      <t>Ц</t>
    </r>
    <r>
      <rPr>
        <sz val="10.5"/>
        <color indexed="8"/>
        <rFont val="Calibri"/>
        <family val="2"/>
      </rPr>
      <t xml:space="preserve">-прojeкти зa кoje имa идeja кo би мoгao бити дoнaтoр и зa кoje je нaпрaвљeн прojeктни приjeдлoг и aплицирaнo je aли нeмa никaквe пoврaтнe инфoрмaциje; </t>
    </r>
  </si>
  <si>
    <r>
      <t>Укoликo je брoj рeдoвa (зa прojeктe и мjeрe) нeдoвoљaн у тaбeли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", жeљeни брoj нoвих рeдoвa сe унoси (</t>
    </r>
    <r>
      <rPr>
        <i/>
        <sz val="12"/>
        <color indexed="8"/>
        <rFont val="Calibri"/>
        <family val="2"/>
      </rPr>
      <t>"Insert"</t>
    </r>
    <r>
      <rPr>
        <sz val="12"/>
        <color indexed="8"/>
        <rFont val="Calibri"/>
        <family val="2"/>
      </rPr>
      <t>) тaкo штo сe пoзициoнирa нa прeдпoсљeдњи рeд у тaбeли (oзнaчeн сивoм бojoм) тe сe унeсу нoви рeдoви  (</t>
    </r>
    <r>
      <rPr>
        <i/>
        <sz val="12"/>
        <color indexed="8"/>
        <rFont val="Calibri"/>
        <family val="2"/>
      </rPr>
      <t>дeсни клик мишeм + insert</t>
    </r>
    <r>
      <rPr>
        <sz val="12"/>
        <color indexed="8"/>
        <rFont val="Calibri"/>
        <family val="2"/>
      </rPr>
      <t>). Унoшeњeм нoвих рeдoвa нa oвaj нaчин сe oсигурaвa "вeзa" тaбeлe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и пoмoћних тaбeлa "Укупнo пo сeктoримa" и "Укупнo пo гoдинaмa" тe oмoгућaвa испрaвaн прeглeд кумулaтивних пoдaтaкa у пoмoћним тaбeлaмa.</t>
    </r>
  </si>
  <si>
    <r>
      <t>Нaкoн штo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нoви рeдoви пoтрeбнo je у кoлoнe 5, 9, 19, 21 (oзнaчeнe плaвoм бojoм) кoпирaти рeлeвaнтнe фoрмулe зa рaчунaњe збирa (</t>
    </r>
    <r>
      <rPr>
        <i/>
        <sz val="12"/>
        <color indexed="8"/>
        <rFont val="Calibri"/>
        <family val="2"/>
      </rPr>
      <t>пoзициoнирaњeм мишeм нa пoљe кoje сaдржи фoрмулу кoja сe жeли кoпирaти + Ctrl C тe кoпирaњe у жeљeнo пoљe + Ctrl V</t>
    </r>
    <r>
      <rPr>
        <sz val="12"/>
        <color indexed="8"/>
        <rFont val="Calibri"/>
        <family val="2"/>
      </rPr>
      <t>).</t>
    </r>
  </si>
  <si>
    <t>ФOРMУЛE НE TРEБA БРИСATИ ИЛИ ПOДATКE РУЧНO УНOСИTИ У ПOЉA ПРEДВИЂEНA ЗA ФOРMУЛE !</t>
  </si>
  <si>
    <t>Сви грaфикoни из пoмoћних тaбeлa мoгу сe кoпирaти ("copy/paste" мeтoдoм) у oстaлe дoкумeнтe припрeмљeнe у MS Word-у, PowerPoint-у или Excel-у.</t>
  </si>
  <si>
    <t>Структурa oстaлих извoрa зa I.гoд.</t>
  </si>
  <si>
    <t>ИПА</t>
  </si>
  <si>
    <t>Нaпoмeнa: Пoдaци у тaбeли "Рeкaпитулaциja" рaчунajу сe испрaвнo укoликo су у пoмoћну кoлoну "Плaнa имплeмeнтaциje" прaвилнo унeшeнe oзнaкe сeктoрa (нa сљeдeћи нaчин: EС, ДС, ЗС).</t>
  </si>
  <si>
    <t>Рeкaпитулaциja пo гoдинaмa (Плaн имплeмeнтaциje I + II + III гoд.)</t>
  </si>
  <si>
    <r>
      <rPr>
        <sz val="9"/>
        <color indexed="10"/>
        <rFont val="Calibri"/>
        <family val="2"/>
      </rPr>
      <t>A</t>
    </r>
    <r>
      <rPr>
        <sz val="9"/>
        <color indexed="8"/>
        <rFont val="Calibri"/>
        <family val="2"/>
        <charset val="238"/>
      </rPr>
      <t>-прojeкти зa кoje нeмa идeje oд кудa би сe мoгли финaнсирaти</t>
    </r>
  </si>
  <si>
    <r>
      <rPr>
        <sz val="11"/>
        <color indexed="10"/>
        <rFont val="Calibri"/>
        <family val="2"/>
      </rPr>
      <t>Б</t>
    </r>
    <r>
      <rPr>
        <sz val="9"/>
        <rFont val="Calibri"/>
        <family val="2"/>
      </rPr>
      <t>-прojeкти зa кoje имa идeje кo би мoгao бити дoнaтoр aли ниje нaпрaвљeн прojeктни приjeдлoг и ниje aплицирaнo</t>
    </r>
  </si>
  <si>
    <r>
      <rPr>
        <sz val="10"/>
        <color indexed="10"/>
        <rFont val="Calibri"/>
        <family val="2"/>
      </rPr>
      <t>Д</t>
    </r>
    <r>
      <rPr>
        <sz val="9"/>
        <rFont val="Calibri"/>
        <family val="2"/>
      </rPr>
      <t>-прojeкти зa кoje имa идeja кo би мoгao бити дoнaтoр, зa кoje je нaпрaвљeн прojeктни приjeдлoг и aплицирaнo je тe je дoбивeнa пoврaтнa инфoрмaциja o финaнсирaњу</t>
    </r>
  </si>
  <si>
    <r>
      <rPr>
        <sz val="9"/>
        <color indexed="10"/>
        <rFont val="Calibri"/>
        <family val="2"/>
      </rPr>
      <t>E</t>
    </r>
    <r>
      <rPr>
        <sz val="9"/>
        <rFont val="Calibri"/>
        <family val="2"/>
      </rPr>
      <t>-прojeкти зa кoje je у писaнoj фoрми пoтврђeнo финaнсирaњe и oсигурaнa срeдствa</t>
    </r>
  </si>
  <si>
    <r>
      <t xml:space="preserve"> </t>
    </r>
    <r>
      <rPr>
        <sz val="10.5"/>
        <color indexed="10"/>
        <rFont val="Calibri"/>
        <family val="2"/>
      </rPr>
      <t>Б</t>
    </r>
    <r>
      <rPr>
        <sz val="10.5"/>
        <color indexed="8"/>
        <rFont val="Calibri"/>
        <family val="2"/>
      </rPr>
      <t>- прojeкти зa кoje имa идeje кo би мoгao бити дoнaтoр aли ниje нaпрaвљeн прojeктни приjeдлoг и ниje aплицирaнo</t>
    </r>
  </si>
  <si>
    <r>
      <t xml:space="preserve"> </t>
    </r>
    <r>
      <rPr>
        <sz val="10.5"/>
        <color indexed="10"/>
        <rFont val="Calibri"/>
        <family val="2"/>
      </rPr>
      <t>Д</t>
    </r>
    <r>
      <rPr>
        <sz val="10.5"/>
        <color indexed="8"/>
        <rFont val="Calibri"/>
        <family val="2"/>
      </rPr>
      <t xml:space="preserve">- прojeкти зa кoje имa идeja кo би мoгao бити дoнaтoр и зa кoje je нaпрaвљeн прojeктни приjeдлoг и aплицирaнo je тe je дoбиjeнa пoтврднa пoврaтнa инфoрмaциja o финaнсирaњу </t>
    </r>
  </si>
  <si>
    <r>
      <rPr>
        <sz val="10.5"/>
        <color indexed="10"/>
        <rFont val="Calibri"/>
        <family val="2"/>
      </rPr>
      <t xml:space="preserve"> E</t>
    </r>
    <r>
      <rPr>
        <sz val="10.5"/>
        <color indexed="8"/>
        <rFont val="Calibri"/>
        <family val="2"/>
      </rPr>
      <t xml:space="preserve"> - прojeкти зa кoje je у писaнoj фoрми пoтврђeнo финaнсирaњe и oсигурaнa срeдствa</t>
    </r>
  </si>
  <si>
    <t>РЕКАПИТУЛАЦИЈА ПО ИЗВОРИМА ФИНАНСИРАЊА  (Плaн имплeмeнтaциje I + II + III гoд.)</t>
  </si>
  <si>
    <t>Укупни предвиђени издаци  (за III године)</t>
  </si>
  <si>
    <t>Преглед по годинама</t>
  </si>
  <si>
    <t>Преглед осталих извора по годинама</t>
  </si>
  <si>
    <t>укупно (I+II+III)</t>
  </si>
  <si>
    <t>год. I</t>
  </si>
  <si>
    <t>год. II</t>
  </si>
  <si>
    <t>год. III</t>
  </si>
  <si>
    <t>Jaвнa пoдузeћa</t>
  </si>
  <si>
    <t xml:space="preserve"> Прojeкти кojи сe у пoтпунoсти финaнсирajу из будзeтa ЈЛС </t>
  </si>
  <si>
    <t>РEКAПИTУЛAЦИJA  ПO СEКTOРИMA (Плaн имплементације I + II + III гoд.)</t>
  </si>
  <si>
    <t>Финaнсирaњe из буџета  ЈЛС</t>
  </si>
  <si>
    <r>
      <t>Кaкo би сe oсигурaлo дa сe фoрмулe у пoмoћним тaбeлaмa нe пoрeмeтe или случajнo oбришу oвe тaбeлe су зaштићeнe ("</t>
    </r>
    <r>
      <rPr>
        <i/>
        <sz val="12"/>
        <color indexed="8"/>
        <rFont val="Calibri"/>
        <family val="2"/>
      </rPr>
      <t>зaкључaнe"</t>
    </r>
    <r>
      <rPr>
        <sz val="12"/>
        <color indexed="8"/>
        <rFont val="Calibri"/>
        <family val="2"/>
      </rPr>
      <t>). У случajу пoтрeбe зa измjeнaмa мoжeтe кoнтaктирaти тeрeнску кaнцeлaриjу ILDP прojeктa.</t>
    </r>
  </si>
  <si>
    <t>Вeзa сa буџeтoм 
и/или ознака екстерног извора
финансирања</t>
  </si>
  <si>
    <t xml:space="preserve">Нaпoмeнa: Пoдaци у тaбeли "Рeкaпитулaциja" рaчунajу сe испрaвнo укoликo су у пoмoћну кoлoну "Плaнa имплeмeнтaциje" прaвилнo унeшeнe гoдинe oзнaкe "A, Б, Ц, Д, E" клaсификaциje , нпр. "2015 (Д)". Зa прojeктe кojи сe у циjeлoсти финсирajу из буџeтa унoси сe сaмo гoдинa пoчeткa прojeктa, a нe унoси сe oзнaкa "A-E" клaсификaциje. </t>
  </si>
  <si>
    <r>
      <t>Дa би сe кумулaтивни пoдaци у пoмoћним тaбeлaмa "Укупнo пo сeктoримa", "Укупнo пo гoдинaмa" и "Укупнo пo A-E клaсификaциjи " испрaвнo прикaзaли (или изрaчунaли) пoтрeбнo je дa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oдгoвaрajућe oзнaкe сeктoрa (</t>
    </r>
    <r>
      <rPr>
        <i/>
        <sz val="12"/>
        <color indexed="8"/>
        <rFont val="Calibri"/>
        <family val="2"/>
      </rPr>
      <t xml:space="preserve">нa сљeдeћи нaчин: </t>
    </r>
    <r>
      <rPr>
        <b/>
        <i/>
        <sz val="12"/>
        <color indexed="10"/>
        <rFont val="Calibri"/>
        <family val="2"/>
      </rPr>
      <t>EС, ДС, ЗС</t>
    </r>
    <r>
      <rPr>
        <i/>
        <sz val="12"/>
        <color indexed="8"/>
        <rFont val="Calibri"/>
        <family val="2"/>
      </rPr>
      <t>)</t>
    </r>
    <r>
      <rPr>
        <sz val="12"/>
        <color indexed="8"/>
        <rFont val="Calibri"/>
        <family val="2"/>
      </rPr>
      <t>, oзнaкe гoдинa и oзнaкe A-E клaсификaциje (</t>
    </r>
    <r>
      <rPr>
        <sz val="12"/>
        <color indexed="10"/>
        <rFont val="Calibri"/>
        <family val="2"/>
      </rPr>
      <t>А, Б, Ц, Д, Е)</t>
    </r>
    <r>
      <rPr>
        <sz val="12"/>
        <color indexed="8"/>
        <rFont val="Calibri"/>
        <family val="2"/>
      </rPr>
      <t xml:space="preserve">. </t>
    </r>
  </si>
  <si>
    <t xml:space="preserve">Град  Бијељина </t>
  </si>
  <si>
    <t>Одјељење за привреду</t>
  </si>
  <si>
    <t>2020.</t>
  </si>
  <si>
    <t>СЦ1/ЕС/СЕЦ1.1.</t>
  </si>
  <si>
    <t xml:space="preserve"> П1.1.                     Подстицај привредницима по основу концесионих накнада</t>
  </si>
  <si>
    <t>Повећање броја новооснованих предузетника за 5% до краја 2023. године у односу на 2017. годину; Број запослених у предузетничким радњама већи за 3% до краја 2023. године у односу на 2017. годину</t>
  </si>
  <si>
    <t xml:space="preserve"> Одјељење за привреду</t>
  </si>
  <si>
    <t>Субвенције привредницима за запошљавање и набавку средстава за производњу</t>
  </si>
  <si>
    <t>Пораст запослених за __% до краја 2025.године у односу на ? Годину</t>
  </si>
  <si>
    <t>П 1.1.1.1 Мјера подстицаја оснивања МСП-а и предузетничких радњи на подручју Града Бијељина</t>
  </si>
  <si>
    <t>Основано 30 МСП и предузетнички радњи</t>
  </si>
  <si>
    <t>Развојна агенција Града Бијељина</t>
  </si>
  <si>
    <t>Конто 415 200</t>
  </si>
  <si>
    <t>П 1.1.1.2 Мјера подстицаја за развој постојећих МСП-а на подручју Града Бијељина</t>
  </si>
  <si>
    <t>150 очуваних радних мјеста, 15 нових радних мјеста у постојећим МСП</t>
  </si>
  <si>
    <t>П 1.1.1.3 Мјера подстицаја за развој предузетништва на подручју Града Бијељина</t>
  </si>
  <si>
    <t>50 очуваних радних мјеста, 10 нових радних мјеста у постојећим МСП</t>
  </si>
  <si>
    <t>Туристичка организација Града Бијељина</t>
  </si>
  <si>
    <t xml:space="preserve">41900-03-Уговорене услуге - оранизација манифестација </t>
  </si>
  <si>
    <r>
      <t xml:space="preserve">Гoдинa пoчeткa импл. и </t>
    </r>
    <r>
      <rPr>
        <b/>
        <sz val="11"/>
        <color indexed="8"/>
        <rFont val="Times New Roman"/>
        <family val="1"/>
        <charset val="204"/>
      </rPr>
      <t>A-E клaсификaциja</t>
    </r>
  </si>
  <si>
    <t>СЦ1/ЕС/СЕЦ1.3.</t>
  </si>
  <si>
    <t>Повећана површина под засадима за 1% до 2023.г.у односу на 2017.г.</t>
  </si>
  <si>
    <t>Аграрни фонд града Бијељина</t>
  </si>
  <si>
    <t>488100- Подстицај пољопривредне производње, ОЗНАКА Б</t>
  </si>
  <si>
    <t>Одјељење за пољопривреду</t>
  </si>
  <si>
    <t>Повећан број индивидуалних пољ.газдинстава-мини фарми за 1% у 2023.г. у односу на 2017.г.</t>
  </si>
  <si>
    <t>50 изграђених пластеника до 2023.г.</t>
  </si>
  <si>
    <t>Смањење трошкова производње на индивидуалним пољопривредним газдинствима, на којима су примијењени нови системи наводњавања, за 5% до 2023.г. у односу на 2017.г.</t>
  </si>
  <si>
    <t>П 1.2.1.6. Подршка организованом откупу пшенице</t>
  </si>
  <si>
    <t>Повећан број пољопривредника  који послују преко орг.откупа за 1% у 2023.г. у односу на 2021.г.</t>
  </si>
  <si>
    <t>П 1.2.2.1.Подршка руралном развоју – уређење некатегорисаних макадамских путева ради лакшег приступа обрадивом земљишту (2020-2023.)</t>
  </si>
  <si>
    <t>Пошљунчано преко 10.000 метара некатегорисаних путева.Повећан број становника на руралном подручју који имају олакшан приступ обрадивом земљишту за 5%</t>
  </si>
  <si>
    <t>П 1.2.2.2.Подршка руралном развоју – Инвестиције у пољопривреду, сертификац. пољопривредне  произ., савјетодавство и подршка младим (2020-2023.)  пољопривредницима</t>
  </si>
  <si>
    <t>5 младих пољопривредника добило подстицајна средства</t>
  </si>
  <si>
    <t>СЦ2/ДС/СЕЦ2.1.</t>
  </si>
  <si>
    <t xml:space="preserve">Изграђено 1700 м2 радионица , створени услови за реализацију  програма практичне наставе за ученике Техничке школе </t>
  </si>
  <si>
    <t>Одјељење за друштвене дјелатности</t>
  </si>
  <si>
    <t>511100 - Набавка грађевинских објеката - инвестиције у образовању</t>
  </si>
  <si>
    <t>СЦ2/ДС/СЕЦ2.2.</t>
  </si>
  <si>
    <t>Повећан број корисника у области спорта за 20% до 2023.г. у односу на 2017.г.;
Одржано 10% премијерлигашких и европских такмичења више 2023.г. у односу на 2017.г.</t>
  </si>
  <si>
    <t>511100 - Пројекат спортске сале - кредит из 2020.</t>
  </si>
  <si>
    <t>2022.</t>
  </si>
  <si>
    <t>СЦ2/ДС/СЕЦ2.3.</t>
  </si>
  <si>
    <t>Повећан број обрађених захтјева и повећана брзина обраде за 10% до 2023. године у односу на 2017. г.;
100 дјеце користи услуге Центра за дневно збрињавање дјеце и омладине ометене у развоју до 2020.г.</t>
  </si>
  <si>
    <t>511100 - Набавка грађевинских објеката - Центар за социјални рад, завршетак зграде и вањско уређење</t>
  </si>
  <si>
    <t>2019.</t>
  </si>
  <si>
    <t xml:space="preserve">Трајно ријешени стамбени проблеми 6 ромских породица </t>
  </si>
  <si>
    <t xml:space="preserve">Министарство за људска права и избјеглице/ Каритас/ Одјељење за друштвене дјелатности </t>
  </si>
  <si>
    <t>511100 - Стамбено збрињавање Рома</t>
  </si>
  <si>
    <t>Број новорођених беба увећан за 1% у 2023. години у односу на 2017. годину</t>
  </si>
  <si>
    <t>П 2.2.2.1.        Наставак реконструкције објекта спортске сале у Рачанској улици у Бијељини – V фаза</t>
  </si>
  <si>
    <t>Побољшање услова за квалитетније одржавање наставе физичког васпитања у средњим школама, као и одигравање званичних утакмица и тренинга спортских клубова.</t>
  </si>
  <si>
    <t xml:space="preserve">511200-Реконструкција спортских објеката </t>
  </si>
  <si>
    <t>2018.</t>
  </si>
  <si>
    <t>П 2.3.1           Изградња вишепородичног стамбеног објекта у насељу Амајлије</t>
  </si>
  <si>
    <t>Унапређење квалитета живота вишечланих породица без ријешеног стамбеног питања</t>
  </si>
  <si>
    <t>511100- Стамбено збрињавање социјалних категорија</t>
  </si>
  <si>
    <t>2021.</t>
  </si>
  <si>
    <t>П 2.3.1           Изградња друштвеног дома у Амајлијама</t>
  </si>
  <si>
    <t>Побољшање квалитета живота становника новог насеља у Амајлијама</t>
  </si>
  <si>
    <t>511100-Инвестиције у културне установ,домове културе, и дом. културе у МЗ</t>
  </si>
  <si>
    <r>
      <t xml:space="preserve">П 2.3.2.1.
Програм подршке породици, браку и повећању наталитета
</t>
    </r>
    <r>
      <rPr>
        <b/>
        <sz val="11"/>
        <color theme="1"/>
        <rFont val="Times New Roman"/>
        <family val="1"/>
        <charset val="204"/>
      </rPr>
      <t>(2020-2023)</t>
    </r>
  </si>
  <si>
    <t>Реконструкција дијела Улице Стефана Дечанског</t>
  </si>
  <si>
    <t>Реконструисана улица у дужини око 500 метара, нови тротоари, нова бициклистичка стаза, дрвореди</t>
  </si>
  <si>
    <t>Министарство финансија РС</t>
  </si>
  <si>
    <t>Одјељење за СКП и заштиту животне средине</t>
  </si>
  <si>
    <t>Наставак реконструкције Улице Стефана Дечанског</t>
  </si>
  <si>
    <t>Реконструисана улица у дужини око 2.100 метара, нови тротоари, нова бициклистичка стаза, дрвореди</t>
  </si>
  <si>
    <t>Изградња пјешачке зоне у Улици Патријарха Павла</t>
  </si>
  <si>
    <t>Нова пјешачка зона у дужини 250 метара</t>
  </si>
  <si>
    <t>Реконструкција тротора у Улици Гаврила Принципа у Бијељини</t>
  </si>
  <si>
    <t>Реконструисани тротоари у површини око 3430 м2</t>
  </si>
  <si>
    <t>Реконструкција локалних путева и улица на подручју Града Бијељина</t>
  </si>
  <si>
    <t>Реконструисани локални путеви и улице на подручју Града Бијељина</t>
  </si>
  <si>
    <t>Проширење водоводне мреже</t>
  </si>
  <si>
    <t>Прикључено 3000 нових корисника на систем јавног водоснабдијевања до 2024. године</t>
  </si>
  <si>
    <t>Изградња јавне расвјете на подручју градских и сеоских мјесних заједница  Града Бијељина</t>
  </si>
  <si>
    <t>Повећана безбиједност за кретање 35% грађана Града у ноћним сатима</t>
  </si>
  <si>
    <t>Повећана безбиједност за кретање 35% грађана Града у ноћним сатима на јавним мјестима/ улицама до 2023.г.</t>
  </si>
  <si>
    <t>Модернизација путне мреже (Асфалтирање путева, улица и пјешачко бициклистичких стаза на подручју Града Бијељина) (2022)</t>
  </si>
  <si>
    <t xml:space="preserve">Изграђено око 5 км саобраћајница са асфалтним коловозом </t>
  </si>
  <si>
    <t>Наставак активности на изградњи канализационе мреже на подручју Града Бијељина - Израда техничке документације-Главни пројекат канализационе и саобраћајне мреже у обухвату улица Рачанска, Београдска и Димитрија Туцовића са припадајућим улицама у Бијељини</t>
  </si>
  <si>
    <t>Набавка видео надзора на подручју града Бијељина</t>
  </si>
  <si>
    <t>Инсталира виодео надзор на подручју града, повећана безбједност грађана</t>
  </si>
  <si>
    <t>Реконструкција дијела јавне расвјете на подручју Града Бијељина у ЛЕД технологију</t>
  </si>
  <si>
    <t>Модернизације постојеће јавне расвјет и смањења трошкова електричне енергије</t>
  </si>
  <si>
    <t>Изградња паркова</t>
  </si>
  <si>
    <t>Изграђене нове парковске површине</t>
  </si>
  <si>
    <t xml:space="preserve">Израђена пројектно техничка документација за канализациону и саобраћајну  мрежу за у обухват улица Рачанска, Београдска и Димитрија Туцовића са припадајућим улицама у Бијељини </t>
  </si>
  <si>
    <t>СЦ3/СЦ3.1</t>
  </si>
  <si>
    <t>Регулациони план "Дашница 1" у Бијељини</t>
  </si>
  <si>
    <t>Одјељење за просторно уређење</t>
  </si>
  <si>
    <t>Регулациони план "Гвоздевићи" у Бијељини</t>
  </si>
  <si>
    <t>Регулациони план "Галац" у Бијељини</t>
  </si>
  <si>
    <t>Регулациони план "Филип Вишњић" у Бијељини</t>
  </si>
  <si>
    <t>Урбанистички пројекат "Пословни, комерцијално-административни центар" у оквиру РП "Центар града" у Бијељини</t>
  </si>
  <si>
    <t>Регулациони план "Лединци 2" у Бијељини</t>
  </si>
  <si>
    <t>Регулациони план "Индустријска зона 4" у Бијељини</t>
  </si>
  <si>
    <t>Регулациони план "Агро-тржни центар" у Бијељини</t>
  </si>
  <si>
    <t>СЦ2/ДС/СЕЦ2.4.</t>
  </si>
  <si>
    <t>Унапређење општинских услуга у Србији и БиХ увођењем ChatBot апликације</t>
  </si>
  <si>
    <t>Показана активна и функционална примјена четбота на локалном нивоу, гдје највише користи имају грађани и привреда од побољшаних, приступачнијих и поједностављених процедура у погледу пружања информација о општинским услугама.</t>
  </si>
  <si>
    <t>Одсјек за локални економски развој и европске интеграције</t>
  </si>
  <si>
    <t>СЦ1/ЕС/</t>
  </si>
  <si>
    <t>СЦ2/СЕЦ2.3/ДС</t>
  </si>
  <si>
    <t>СЦ1.2/ЗЖС/СЕЦ2.1</t>
  </si>
  <si>
    <t>СЦ1.2/ЗЖС/</t>
  </si>
  <si>
    <t>П 1.2.1.3. Подршка развоју сточарства -подстицајна средства по утовљеном грлу код властитог узгоја назимица</t>
  </si>
  <si>
    <t>П 1.2.1.2. Подршка развоју воћарства и интегралне производње воћа</t>
  </si>
  <si>
    <t>П 1.2.1.4. Подршка развоју производње поврћа у заштићеном простору-рефундација уложених средстава за фолије и лукове до 10%</t>
  </si>
  <si>
    <r>
      <t xml:space="preserve">П 2.3.1.1. 
Завршетак изградње Центра за социјални рад са Центром за дневно збрињавање дјеце и омладине ометене у развоју
</t>
    </r>
    <r>
      <rPr>
        <b/>
        <sz val="11"/>
        <color theme="1"/>
        <rFont val="Times New Roman"/>
        <family val="1"/>
        <charset val="204"/>
      </rPr>
      <t>(2015-2019.)- изградња инклузивног игралишта</t>
    </r>
  </si>
  <si>
    <t xml:space="preserve">П 2.3.1.3. 
Стамбено збрињавање Рома у Граду Бијељина 2
</t>
  </si>
  <si>
    <t>СЦ3/ЗЖС/</t>
  </si>
  <si>
    <t>Припремни радови на изградњи видео надзора II фаза</t>
  </si>
  <si>
    <t>Постављање инсталација које би омогућиле инсталирање видео надзора</t>
  </si>
  <si>
    <t>Изградња јавне расвјете на подручју Града Бијељина</t>
  </si>
  <si>
    <t>СЦ13/ЗЖС/СЕЦ3.1</t>
  </si>
  <si>
    <t>Изградња и реконструкција елекроенергетских објеката на подручју Града Бијељина</t>
  </si>
  <si>
    <t>Смањени електодистрибутивни губици у испоруци ел. енергије за 10%</t>
  </si>
  <si>
    <t>Електро Бијељина</t>
  </si>
  <si>
    <t>СЦ3/ЗЖС/СЕЦ3.2</t>
  </si>
  <si>
    <t xml:space="preserve">Изградња дринског насипа, Дионица 2, Етапа 4 (потез од уставе у Јањи па узводно до ушћа ријеке Јање у Дрину </t>
  </si>
  <si>
    <t>Изграђен дрински насип у дужини од 2.816 метара</t>
  </si>
  <si>
    <t>ЈУ Воде Српске</t>
  </si>
  <si>
    <t>Унаприједити квалитет услуга и учешће грађана у раду Градске управе  Пројекат " Е participate"</t>
  </si>
  <si>
    <t>Повећан број грађана који учествује на јавним расправама о локалним одлукама и политикама</t>
  </si>
  <si>
    <t>Одјељење за општу управу</t>
  </si>
  <si>
    <t>СЦ3/ЗЖС/СЕЦ3.3</t>
  </si>
  <si>
    <t>Изградња ватрогасног дома, друга фаза</t>
  </si>
  <si>
    <t>Изградња ватрогасног дома</t>
  </si>
  <si>
    <t>Територијална ватрогасна јединица Бијељина</t>
  </si>
  <si>
    <t>511100 Набавка грађевинских објеката</t>
  </si>
  <si>
    <t>Пројекат "Green (is) BijeljINa"</t>
  </si>
  <si>
    <t>Побољшано животно окружење развојем инклузивне инфраструктуре у зеленој оази</t>
  </si>
  <si>
    <t>511100 Набавка објеката - суфинансирање</t>
  </si>
  <si>
    <t>Јаке мјесне заједнице у Граду Бијељина ( Пројекат "Јачање улоге МЗ у БиХ" - фаза 2)</t>
  </si>
  <si>
    <t>У току 2022 . године реализовано 5 приоритетних пројеката МЗ</t>
  </si>
  <si>
    <t>СЦ1,2,3/ЗЖС/</t>
  </si>
  <si>
    <t xml:space="preserve">Суфинансирање пројеката из области локалног економског развоја </t>
  </si>
  <si>
    <t>Најмање 4 пројекта из области ЛЕР-а суфинансирана у 2022. години</t>
  </si>
  <si>
    <t>415200 Текући грантови-суфинансирање пројеката - донаторска средства</t>
  </si>
  <si>
    <t>СЦ3/ЗЖС/СЕЦ 3.3</t>
  </si>
  <si>
    <t>511300 Набавка комуналног мобилијара-ПОУМ</t>
  </si>
  <si>
    <t>Уређена зелена оаза на подручју Бијељине</t>
  </si>
  <si>
    <t>Реализација Плана одрживе урбане мобилности ПОУМ - уређење зелене оазе</t>
  </si>
  <si>
    <t>Пројекат "City for all"</t>
  </si>
  <si>
    <t>Изградња толерантне, инклузивне и одрживе заједнице са развијеном инфрастуктуром и једнаким могућностима за све грађане - озелењавање Града</t>
  </si>
  <si>
    <t>511300 Пројекат "City for all"</t>
  </si>
  <si>
    <t>Бизнис инкубатор Шанса за почетак - "Иновациони центар за одрживи развој - ИнЦОР"</t>
  </si>
  <si>
    <t>У потпуности опремљен простор и успостављен функционалан Иновациони центар, у ком послује 8 предузећа до краја 2022. године</t>
  </si>
  <si>
    <t>412900 Остали расходи функционисање ИнЦОРа</t>
  </si>
  <si>
    <t>Програм подршке предузетништву кроз ИМПАКТ инкубатор пословних идеја</t>
  </si>
  <si>
    <t>Подржано минимум 10 нових пословних идеја</t>
  </si>
  <si>
    <t xml:space="preserve">415200 Текући грантови-суфинансирање пројеката </t>
  </si>
  <si>
    <t>СЦ3/ЕС/СЕЦ3.1.</t>
  </si>
  <si>
    <t>Пројекат "Bijeljina thinks GREEN"</t>
  </si>
  <si>
    <t>Подизање свијести и изградња локалних капацитета у граду Бијељина у циљу достизања одрживог еколошког развоја</t>
  </si>
  <si>
    <t>415200 Капитални грантови Bijeljina thinks Green</t>
  </si>
  <si>
    <t>СЦ1/ЕС/СЕЦ 1.3</t>
  </si>
  <si>
    <t>Унапређење туристичке понуде, 
организација манифестација, туристичка сигнализација</t>
  </si>
  <si>
    <t xml:space="preserve"> Очекује се повећан број долазака и ноћења туриста за 11% до 2024.године, у односу на 2021.годину, као и повећање боравишне таксе за исти проценат.</t>
  </si>
  <si>
    <t>П 1.2.1.5. Подршка набавци система за наводњавање за пољопривредне произвођаче</t>
  </si>
  <si>
    <t xml:space="preserve">Изградња радионица за потребе практичне наставе ЈУ Техничке школе „Михајло Пупин“ у Бијељини </t>
  </si>
  <si>
    <t xml:space="preserve">П 2.2.2.3.
Изградња мултифункционалне спортске сале у склопу комплекса Градског стадиона
</t>
  </si>
  <si>
    <t xml:space="preserve">Израда Главног пројекта фекалне канализације насеља Голо Брдо </t>
  </si>
  <si>
    <t>Урађен Главни пројекат фекалне канализације насеља Голо Брдо на основу Програма санитарне заштите изворишта „Грмић“ и заштите јединог изворишта воде за пиће Града Бијељина</t>
  </si>
  <si>
    <t>Реконструкција транспортне водоводне мреже од бустер станице „Љесковац“ ка насељу Јања</t>
  </si>
  <si>
    <t>Реконструисана водоводна мрежа у дужини од око 200 метара, нови транспортни вод са спојеним свим прикључним водовима са смањеним изазивањем прекида у водоснабдијевању за јужни дио Семберије</t>
  </si>
  <si>
    <t>Израда Генералног пројекта водоснабдијевања Града Бијељина</t>
  </si>
  <si>
    <t>Урађен Генерални пројекат водоснабдијевања укључујући набавку софтвера и израду и калибрисање математичког модела водоводног система Бијељине.</t>
  </si>
  <si>
    <t>Израда Програма санитарне заштите изворишта "Грмић"</t>
  </si>
  <si>
    <t>Урађен Програм санитарне заштите изворишта "Грмић" - законска обавеза ради чувања квалитета и квантитета подзмене воде</t>
  </si>
  <si>
    <t xml:space="preserve">Изградња транспортног цјевовода од насеља Нова Јања до насеља Главичице </t>
  </si>
  <si>
    <t>Изведен транспортни цјевовод дужине 6200м и створени предуслови за ширење водоводне мреже јужног дијела Семберије</t>
  </si>
  <si>
    <t>Изградња транспортног цјевовода од насеља Модран до насеља Суво Поље са израдом пумпне станице у насељу Модран</t>
  </si>
  <si>
    <t>Изведен транспортни цјевовод дужине 7900 м и пумпна станица те и створени предуслови за ширење водоводне мреже југозападног дијела Семберије</t>
  </si>
  <si>
    <t>Град Бијељина</t>
  </si>
  <si>
    <t>Плaн имплeмeнтaциje и индикaтивни финaнсиjски oквир зa период 2022-2024. година</t>
  </si>
</sst>
</file>

<file path=xl/styles.xml><?xml version="1.0" encoding="utf-8"?>
<styleSheet xmlns="http://schemas.openxmlformats.org/spreadsheetml/2006/main">
  <numFmts count="3">
    <numFmt numFmtId="164" formatCode="_(* #,##0_);_(* \(#,##0\);_(* &quot;-&quot;_);_(@_)"/>
    <numFmt numFmtId="165" formatCode="_(* #,##0.00_);_(* \(#,##0.00\);_(* &quot;-&quot;??_);_(@_)"/>
    <numFmt numFmtId="166" formatCode="_(* #,##0.00_);_(* \(#,##0.00\);_(* \-??_);_(@_)"/>
  </numFmts>
  <fonts count="62"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38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10"/>
      <name val="Calibri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9"/>
      <name val="Calibri"/>
      <family val="2"/>
    </font>
    <font>
      <b/>
      <sz val="11"/>
      <name val="Arial"/>
      <family val="2"/>
    </font>
    <font>
      <b/>
      <sz val="11"/>
      <color indexed="10"/>
      <name val="Calibri"/>
      <family val="2"/>
    </font>
    <font>
      <sz val="12"/>
      <color indexed="10"/>
      <name val="Calibri"/>
      <family val="2"/>
    </font>
    <font>
      <sz val="9"/>
      <color indexed="10"/>
      <name val="Calibri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0.5"/>
      <color indexed="8"/>
      <name val="Calibri"/>
      <family val="2"/>
    </font>
    <font>
      <b/>
      <i/>
      <sz val="12"/>
      <color indexed="10"/>
      <name val="Calibri"/>
      <family val="2"/>
    </font>
    <font>
      <sz val="10.5"/>
      <color indexed="10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3"/>
      <name val="Calibri"/>
      <family val="2"/>
      <scheme val="minor"/>
    </font>
    <font>
      <sz val="9"/>
      <color rgb="FFFF0000"/>
      <name val="Calibri"/>
      <family val="2"/>
      <charset val="238"/>
      <scheme val="minor"/>
    </font>
    <font>
      <sz val="14"/>
      <color rgb="FF545454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color indexed="8"/>
      <name val="Calibri"/>
      <family val="2"/>
      <charset val="238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Arial"/>
      <family val="2"/>
    </font>
    <font>
      <b/>
      <sz val="11.5"/>
      <color rgb="FFFF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FF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BF8BB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6496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165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9" fontId="20" fillId="0" borderId="0" applyFont="0" applyFill="0" applyBorder="0" applyAlignment="0" applyProtection="0"/>
    <xf numFmtId="166" fontId="5" fillId="0" borderId="0"/>
  </cellStyleXfs>
  <cellXfs count="134">
    <xf numFmtId="0" fontId="0" fillId="0" borderId="0" xfId="0"/>
    <xf numFmtId="0" fontId="3" fillId="0" borderId="0" xfId="5"/>
    <xf numFmtId="164" fontId="22" fillId="4" borderId="1" xfId="2" applyNumberFormat="1" applyFont="1" applyFill="1" applyBorder="1" applyAlignment="1">
      <alignment horizontal="right" wrapText="1"/>
    </xf>
    <xf numFmtId="0" fontId="3" fillId="0" borderId="0" xfId="5" applyFont="1"/>
    <xf numFmtId="164" fontId="23" fillId="2" borderId="1" xfId="2" applyNumberFormat="1" applyFont="1" applyFill="1" applyBorder="1" applyAlignment="1">
      <alignment horizontal="right" wrapText="1"/>
    </xf>
    <xf numFmtId="164" fontId="25" fillId="4" borderId="2" xfId="2" applyNumberFormat="1" applyFont="1" applyFill="1" applyBorder="1" applyAlignment="1">
      <alignment horizontal="left" wrapText="1"/>
    </xf>
    <xf numFmtId="164" fontId="27" fillId="4" borderId="1" xfId="2" applyNumberFormat="1" applyFont="1" applyFill="1" applyBorder="1" applyAlignment="1">
      <alignment horizontal="right" wrapText="1"/>
    </xf>
    <xf numFmtId="164" fontId="28" fillId="2" borderId="1" xfId="2" applyNumberFormat="1" applyFont="1" applyFill="1" applyBorder="1" applyAlignment="1">
      <alignment horizontal="right" wrapText="1"/>
    </xf>
    <xf numFmtId="164" fontId="28" fillId="4" borderId="1" xfId="2" applyNumberFormat="1" applyFont="1" applyFill="1" applyBorder="1" applyAlignment="1">
      <alignment horizontal="right" wrapText="1"/>
    </xf>
    <xf numFmtId="164" fontId="25" fillId="4" borderId="1" xfId="2" applyNumberFormat="1" applyFont="1" applyFill="1" applyBorder="1" applyAlignment="1">
      <alignment wrapText="1"/>
    </xf>
    <xf numFmtId="0" fontId="9" fillId="0" borderId="0" xfId="5" applyFont="1" applyAlignment="1">
      <alignment horizontal="left" vertical="center"/>
    </xf>
    <xf numFmtId="164" fontId="29" fillId="4" borderId="2" xfId="2" applyNumberFormat="1" applyFont="1" applyFill="1" applyBorder="1" applyAlignment="1">
      <alignment horizontal="left" wrapText="1"/>
    </xf>
    <xf numFmtId="0" fontId="3" fillId="0" borderId="0" xfId="5" applyAlignment="1">
      <alignment vertical="top"/>
    </xf>
    <xf numFmtId="49" fontId="3" fillId="0" borderId="0" xfId="5" applyNumberFormat="1" applyAlignment="1">
      <alignment horizontal="center"/>
    </xf>
    <xf numFmtId="0" fontId="31" fillId="0" borderId="0" xfId="0" applyFont="1"/>
    <xf numFmtId="164" fontId="27" fillId="4" borderId="1" xfId="2" applyNumberFormat="1" applyFont="1" applyFill="1" applyBorder="1" applyAlignment="1">
      <alignment horizontal="center" vertical="center" wrapText="1"/>
    </xf>
    <xf numFmtId="0" fontId="27" fillId="4" borderId="1" xfId="2" applyNumberFormat="1" applyFont="1" applyFill="1" applyBorder="1" applyAlignment="1">
      <alignment horizontal="center" vertical="center" wrapText="1"/>
    </xf>
    <xf numFmtId="9" fontId="27" fillId="6" borderId="1" xfId="12" applyFont="1" applyFill="1" applyBorder="1" applyAlignment="1">
      <alignment horizontal="center" vertical="center" wrapText="1"/>
    </xf>
    <xf numFmtId="9" fontId="27" fillId="6" borderId="1" xfId="2" applyNumberFormat="1" applyFont="1" applyFill="1" applyBorder="1" applyAlignment="1">
      <alignment horizontal="center" vertical="center" wrapText="1"/>
    </xf>
    <xf numFmtId="164" fontId="28" fillId="2" borderId="1" xfId="2" applyNumberFormat="1" applyFont="1" applyFill="1" applyBorder="1" applyAlignment="1">
      <alignment horizontal="center" vertical="center" wrapText="1"/>
    </xf>
    <xf numFmtId="164" fontId="28" fillId="4" borderId="1" xfId="2" applyNumberFormat="1" applyFont="1" applyFill="1" applyBorder="1" applyAlignment="1">
      <alignment horizontal="center" vertical="center" wrapText="1"/>
    </xf>
    <xf numFmtId="0" fontId="0" fillId="0" borderId="0" xfId="0" applyAlignment="1"/>
    <xf numFmtId="164" fontId="27" fillId="7" borderId="1" xfId="2" applyNumberFormat="1" applyFont="1" applyFill="1" applyBorder="1" applyAlignment="1">
      <alignment horizontal="center" vertical="center" wrapText="1"/>
    </xf>
    <xf numFmtId="164" fontId="28" fillId="7" borderId="1" xfId="2" applyNumberFormat="1" applyFont="1" applyFill="1" applyBorder="1" applyAlignment="1">
      <alignment horizontal="center" vertical="center" wrapText="1"/>
    </xf>
    <xf numFmtId="0" fontId="3" fillId="0" borderId="0" xfId="5" applyAlignment="1">
      <alignment vertical="top" wrapText="1"/>
    </xf>
    <xf numFmtId="164" fontId="33" fillId="2" borderId="1" xfId="2" applyNumberFormat="1" applyFont="1" applyFill="1" applyBorder="1" applyAlignment="1">
      <alignment horizontal="left" wrapText="1"/>
    </xf>
    <xf numFmtId="164" fontId="34" fillId="2" borderId="1" xfId="2" applyNumberFormat="1" applyFont="1" applyFill="1" applyBorder="1" applyAlignment="1">
      <alignment horizontal="left" wrapText="1"/>
    </xf>
    <xf numFmtId="164" fontId="27" fillId="4" borderId="1" xfId="2" applyNumberFormat="1" applyFont="1" applyFill="1" applyBorder="1" applyAlignment="1">
      <alignment horizontal="center" wrapText="1"/>
    </xf>
    <xf numFmtId="0" fontId="27" fillId="2" borderId="4" xfId="2" applyNumberFormat="1" applyFont="1" applyFill="1" applyBorder="1" applyAlignment="1">
      <alignment horizontal="center" vertical="center" wrapText="1"/>
    </xf>
    <xf numFmtId="0" fontId="27" fillId="7" borderId="4" xfId="2" applyNumberFormat="1" applyFont="1" applyFill="1" applyBorder="1" applyAlignment="1">
      <alignment horizontal="center" vertical="center" wrapText="1"/>
    </xf>
    <xf numFmtId="164" fontId="25" fillId="4" borderId="3" xfId="2" applyNumberFormat="1" applyFont="1" applyFill="1" applyBorder="1" applyAlignment="1">
      <alignment vertical="center" wrapText="1"/>
    </xf>
    <xf numFmtId="0" fontId="35" fillId="8" borderId="1" xfId="0" applyFont="1" applyFill="1" applyBorder="1" applyAlignment="1">
      <alignment vertical="center" wrapText="1"/>
    </xf>
    <xf numFmtId="0" fontId="35" fillId="9" borderId="1" xfId="0" applyFont="1" applyFill="1" applyBorder="1" applyAlignment="1">
      <alignment vertical="center" wrapText="1"/>
    </xf>
    <xf numFmtId="0" fontId="24" fillId="0" borderId="0" xfId="5" applyFont="1"/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vertical="center"/>
    </xf>
    <xf numFmtId="0" fontId="38" fillId="10" borderId="1" xfId="0" applyFont="1" applyFill="1" applyBorder="1" applyAlignment="1">
      <alignment vertical="center" wrapText="1"/>
    </xf>
    <xf numFmtId="0" fontId="39" fillId="10" borderId="1" xfId="0" applyFont="1" applyFill="1" applyBorder="1" applyAlignment="1">
      <alignment horizontal="center" vertical="center" wrapText="1"/>
    </xf>
    <xf numFmtId="0" fontId="37" fillId="10" borderId="1" xfId="0" applyFont="1" applyFill="1" applyBorder="1" applyAlignment="1">
      <alignment horizontal="center" vertical="center"/>
    </xf>
    <xf numFmtId="37" fontId="27" fillId="2" borderId="1" xfId="2" applyNumberFormat="1" applyFont="1" applyFill="1" applyBorder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51" fillId="19" borderId="1" xfId="0" applyFont="1" applyFill="1" applyBorder="1" applyAlignment="1">
      <alignment horizontal="center" vertical="center" wrapText="1"/>
    </xf>
    <xf numFmtId="0" fontId="52" fillId="5" borderId="3" xfId="0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center" vertical="center" wrapText="1"/>
    </xf>
    <xf numFmtId="0" fontId="51" fillId="16" borderId="1" xfId="0" applyFont="1" applyFill="1" applyBorder="1" applyAlignment="1">
      <alignment horizontal="center" vertical="center" textRotation="90" wrapText="1"/>
    </xf>
    <xf numFmtId="3" fontId="57" fillId="19" borderId="1" xfId="0" applyNumberFormat="1" applyFont="1" applyFill="1" applyBorder="1" applyAlignment="1">
      <alignment horizontal="center" vertical="center" wrapText="1"/>
    </xf>
    <xf numFmtId="3" fontId="51" fillId="19" borderId="1" xfId="0" applyNumberFormat="1" applyFont="1" applyFill="1" applyBorder="1" applyAlignment="1">
      <alignment horizontal="center" vertical="center" wrapText="1"/>
    </xf>
    <xf numFmtId="3" fontId="53" fillId="19" borderId="1" xfId="0" applyNumberFormat="1" applyFont="1" applyFill="1" applyBorder="1" applyAlignment="1">
      <alignment horizontal="center" vertical="center" wrapText="1"/>
    </xf>
    <xf numFmtId="3" fontId="52" fillId="19" borderId="1" xfId="0" applyNumberFormat="1" applyFont="1" applyFill="1" applyBorder="1" applyAlignment="1">
      <alignment horizontal="center" vertical="center" wrapText="1"/>
    </xf>
    <xf numFmtId="0" fontId="57" fillId="19" borderId="1" xfId="0" applyFont="1" applyFill="1" applyBorder="1" applyAlignment="1">
      <alignment horizontal="center" vertical="center" wrapText="1"/>
    </xf>
    <xf numFmtId="0" fontId="57" fillId="16" borderId="1" xfId="0" applyFont="1" applyFill="1" applyBorder="1" applyAlignment="1">
      <alignment horizontal="center" vertical="center" textRotation="90" wrapText="1"/>
    </xf>
    <xf numFmtId="164" fontId="57" fillId="19" borderId="1" xfId="1" applyNumberFormat="1" applyFont="1" applyFill="1" applyBorder="1" applyAlignment="1">
      <alignment horizontal="center" vertical="center" wrapText="1"/>
    </xf>
    <xf numFmtId="0" fontId="57" fillId="16" borderId="1" xfId="0" applyFont="1" applyFill="1" applyBorder="1" applyAlignment="1">
      <alignment horizontal="center" vertical="center" textRotation="90"/>
    </xf>
    <xf numFmtId="0" fontId="51" fillId="19" borderId="1" xfId="0" applyFont="1" applyFill="1" applyBorder="1" applyAlignment="1">
      <alignment horizontal="center" vertical="center"/>
    </xf>
    <xf numFmtId="164" fontId="58" fillId="3" borderId="1" xfId="1" applyNumberFormat="1" applyFont="1" applyFill="1" applyBorder="1" applyAlignment="1">
      <alignment horizontal="center" vertical="center" wrapText="1"/>
    </xf>
    <xf numFmtId="164" fontId="53" fillId="3" borderId="1" xfId="1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textRotation="90" wrapText="1"/>
    </xf>
    <xf numFmtId="0" fontId="3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 wrapText="1"/>
    </xf>
    <xf numFmtId="0" fontId="57" fillId="19" borderId="1" xfId="0" applyFont="1" applyFill="1" applyBorder="1" applyAlignment="1">
      <alignment horizontal="center" vertical="center"/>
    </xf>
    <xf numFmtId="0" fontId="57" fillId="20" borderId="1" xfId="0" applyFont="1" applyFill="1" applyBorder="1" applyAlignment="1">
      <alignment horizontal="center" vertical="center" textRotation="90"/>
    </xf>
    <xf numFmtId="0" fontId="57" fillId="20" borderId="1" xfId="0" applyFont="1" applyFill="1" applyBorder="1" applyAlignment="1">
      <alignment horizontal="center" vertical="center" textRotation="90" wrapText="1"/>
    </xf>
    <xf numFmtId="0" fontId="57" fillId="21" borderId="1" xfId="0" applyFont="1" applyFill="1" applyBorder="1" applyAlignment="1">
      <alignment horizontal="center" vertical="center" textRotation="90"/>
    </xf>
    <xf numFmtId="0" fontId="51" fillId="21" borderId="1" xfId="0" applyFont="1" applyFill="1" applyBorder="1" applyAlignment="1">
      <alignment horizontal="center" vertical="center" textRotation="90"/>
    </xf>
    <xf numFmtId="0" fontId="59" fillId="19" borderId="1" xfId="0" applyFont="1" applyFill="1" applyBorder="1" applyAlignment="1">
      <alignment horizontal="center" vertical="center" wrapText="1"/>
    </xf>
    <xf numFmtId="0" fontId="60" fillId="19" borderId="1" xfId="0" applyFont="1" applyFill="1" applyBorder="1" applyAlignment="1">
      <alignment horizontal="center" vertical="center" wrapText="1"/>
    </xf>
    <xf numFmtId="0" fontId="61" fillId="19" borderId="1" xfId="0" applyFont="1" applyFill="1" applyBorder="1" applyAlignment="1">
      <alignment horizontal="center" vertical="center" wrapText="1"/>
    </xf>
    <xf numFmtId="3" fontId="51" fillId="19" borderId="4" xfId="0" applyNumberFormat="1" applyFont="1" applyFill="1" applyBorder="1" applyAlignment="1">
      <alignment horizontal="center" vertical="center" wrapText="1"/>
    </xf>
    <xf numFmtId="0" fontId="51" fillId="19" borderId="1" xfId="0" applyFont="1" applyFill="1" applyBorder="1" applyAlignment="1">
      <alignment vertical="top" wrapText="1"/>
    </xf>
    <xf numFmtId="0" fontId="57" fillId="19" borderId="1" xfId="0" applyFont="1" applyFill="1" applyBorder="1" applyAlignment="1">
      <alignment vertical="center" wrapText="1"/>
    </xf>
    <xf numFmtId="3" fontId="51" fillId="19" borderId="3" xfId="0" applyNumberFormat="1" applyFont="1" applyFill="1" applyBorder="1" applyAlignment="1">
      <alignment horizontal="center" vertical="center" wrapText="1"/>
    </xf>
    <xf numFmtId="2" fontId="57" fillId="19" borderId="0" xfId="0" applyNumberFormat="1" applyFont="1" applyFill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58" fillId="3" borderId="1" xfId="0" applyFont="1" applyFill="1" applyBorder="1" applyAlignment="1">
      <alignment horizontal="center" vertical="center" wrapText="1"/>
    </xf>
    <xf numFmtId="0" fontId="52" fillId="11" borderId="1" xfId="0" applyFont="1" applyFill="1" applyBorder="1" applyAlignment="1">
      <alignment horizontal="center" vertical="center" wrapText="1"/>
    </xf>
    <xf numFmtId="0" fontId="55" fillId="12" borderId="1" xfId="0" applyFont="1" applyFill="1" applyBorder="1" applyAlignment="1">
      <alignment horizontal="center" vertical="center" wrapText="1"/>
    </xf>
    <xf numFmtId="0" fontId="52" fillId="11" borderId="1" xfId="0" applyFont="1" applyFill="1" applyBorder="1" applyAlignment="1">
      <alignment horizontal="center" vertical="center" textRotation="90" wrapText="1"/>
    </xf>
    <xf numFmtId="0" fontId="52" fillId="11" borderId="5" xfId="0" applyFont="1" applyFill="1" applyBorder="1" applyAlignment="1">
      <alignment horizontal="center" vertical="center" textRotation="90" wrapText="1"/>
    </xf>
    <xf numFmtId="0" fontId="52" fillId="11" borderId="6" xfId="0" applyFont="1" applyFill="1" applyBorder="1" applyAlignment="1">
      <alignment horizontal="center" vertical="center" textRotation="90" wrapText="1"/>
    </xf>
    <xf numFmtId="0" fontId="52" fillId="11" borderId="7" xfId="0" applyFont="1" applyFill="1" applyBorder="1" applyAlignment="1">
      <alignment horizontal="center" vertical="center" textRotation="90" wrapText="1"/>
    </xf>
    <xf numFmtId="0" fontId="52" fillId="12" borderId="1" xfId="0" applyFont="1" applyFill="1" applyBorder="1" applyAlignment="1">
      <alignment horizontal="center" vertical="center" wrapText="1"/>
    </xf>
    <xf numFmtId="0" fontId="52" fillId="13" borderId="1" xfId="0" applyFont="1" applyFill="1" applyBorder="1" applyAlignment="1">
      <alignment horizontal="center" vertical="center" wrapText="1"/>
    </xf>
    <xf numFmtId="0" fontId="52" fillId="14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center" vertical="center" wrapText="1"/>
    </xf>
    <xf numFmtId="0" fontId="52" fillId="2" borderId="8" xfId="0" applyFont="1" applyFill="1" applyBorder="1" applyAlignment="1">
      <alignment horizontal="center" vertical="center" wrapText="1"/>
    </xf>
    <xf numFmtId="0" fontId="52" fillId="15" borderId="1" xfId="0" applyFont="1" applyFill="1" applyBorder="1" applyAlignment="1">
      <alignment horizontal="center" vertical="center" wrapText="1"/>
    </xf>
    <xf numFmtId="0" fontId="52" fillId="3" borderId="1" xfId="0" applyFont="1" applyFill="1" applyBorder="1" applyAlignment="1">
      <alignment horizontal="center" vertical="center" wrapText="1"/>
    </xf>
    <xf numFmtId="0" fontId="55" fillId="11" borderId="1" xfId="0" applyFont="1" applyFill="1" applyBorder="1" applyAlignment="1">
      <alignment horizontal="center" vertical="center" wrapText="1"/>
    </xf>
    <xf numFmtId="0" fontId="46" fillId="16" borderId="1" xfId="0" applyFont="1" applyFill="1" applyBorder="1" applyAlignment="1">
      <alignment horizontal="center" vertical="center" wrapText="1"/>
    </xf>
    <xf numFmtId="0" fontId="42" fillId="12" borderId="1" xfId="0" applyFont="1" applyFill="1" applyBorder="1" applyAlignment="1">
      <alignment horizontal="center" vertical="center" wrapText="1"/>
    </xf>
    <xf numFmtId="0" fontId="41" fillId="11" borderId="1" xfId="0" applyFont="1" applyFill="1" applyBorder="1" applyAlignment="1">
      <alignment horizontal="center" vertical="center" wrapText="1"/>
    </xf>
    <xf numFmtId="0" fontId="27" fillId="13" borderId="1" xfId="0" applyFont="1" applyFill="1" applyBorder="1" applyAlignment="1">
      <alignment horizontal="center" vertical="center" wrapText="1"/>
    </xf>
    <xf numFmtId="0" fontId="41" fillId="15" borderId="1" xfId="0" applyFont="1" applyFill="1" applyBorder="1" applyAlignment="1">
      <alignment horizontal="center" vertical="center" wrapText="1"/>
    </xf>
    <xf numFmtId="0" fontId="42" fillId="11" borderId="1" xfId="0" applyFont="1" applyFill="1" applyBorder="1" applyAlignment="1">
      <alignment horizontal="center" vertical="center" wrapText="1"/>
    </xf>
    <xf numFmtId="0" fontId="27" fillId="17" borderId="1" xfId="0" applyFont="1" applyFill="1" applyBorder="1" applyAlignment="1">
      <alignment horizontal="center" vertical="center" wrapText="1"/>
    </xf>
    <xf numFmtId="0" fontId="41" fillId="12" borderId="1" xfId="0" applyFont="1" applyFill="1" applyBorder="1" applyAlignment="1">
      <alignment horizontal="center" vertical="center" wrapText="1"/>
    </xf>
    <xf numFmtId="0" fontId="44" fillId="12" borderId="1" xfId="0" applyFont="1" applyFill="1" applyBorder="1" applyAlignment="1">
      <alignment horizontal="center" vertical="center" wrapText="1"/>
    </xf>
    <xf numFmtId="0" fontId="47" fillId="13" borderId="9" xfId="5" applyFont="1" applyFill="1" applyBorder="1" applyAlignment="1">
      <alignment horizontal="center" vertical="center" wrapText="1"/>
    </xf>
    <xf numFmtId="0" fontId="47" fillId="13" borderId="10" xfId="5" applyFont="1" applyFill="1" applyBorder="1" applyAlignment="1">
      <alignment horizontal="center" vertical="center" wrapText="1"/>
    </xf>
    <xf numFmtId="0" fontId="47" fillId="13" borderId="3" xfId="5" applyFont="1" applyFill="1" applyBorder="1" applyAlignment="1">
      <alignment horizontal="center" vertical="center" wrapText="1"/>
    </xf>
    <xf numFmtId="0" fontId="43" fillId="12" borderId="1" xfId="0" applyFont="1" applyFill="1" applyBorder="1" applyAlignment="1">
      <alignment horizontal="center" vertical="center" wrapText="1"/>
    </xf>
    <xf numFmtId="0" fontId="48" fillId="13" borderId="9" xfId="0" applyFont="1" applyFill="1" applyBorder="1" applyAlignment="1">
      <alignment horizontal="center" vertical="center" wrapText="1"/>
    </xf>
    <xf numFmtId="0" fontId="48" fillId="13" borderId="10" xfId="0" applyFont="1" applyFill="1" applyBorder="1" applyAlignment="1">
      <alignment horizontal="center" vertical="center" wrapText="1"/>
    </xf>
    <xf numFmtId="0" fontId="47" fillId="13" borderId="1" xfId="5" applyFont="1" applyFill="1" applyBorder="1" applyAlignment="1">
      <alignment horizontal="center" vertical="center" wrapText="1"/>
    </xf>
    <xf numFmtId="0" fontId="22" fillId="13" borderId="1" xfId="0" applyFont="1" applyFill="1" applyBorder="1" applyAlignment="1">
      <alignment horizontal="center" vertical="center" wrapText="1"/>
    </xf>
    <xf numFmtId="0" fontId="29" fillId="4" borderId="2" xfId="5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0" fontId="27" fillId="18" borderId="16" xfId="0" applyFont="1" applyFill="1" applyBorder="1" applyAlignment="1">
      <alignment horizontal="center" vertical="center" wrapText="1"/>
    </xf>
    <xf numFmtId="0" fontId="27" fillId="18" borderId="14" xfId="0" applyFont="1" applyFill="1" applyBorder="1" applyAlignment="1">
      <alignment horizontal="center" vertical="center" wrapText="1"/>
    </xf>
    <xf numFmtId="0" fontId="27" fillId="18" borderId="1" xfId="0" applyFont="1" applyFill="1" applyBorder="1" applyAlignment="1">
      <alignment horizontal="center" vertical="center" wrapText="1"/>
    </xf>
    <xf numFmtId="0" fontId="47" fillId="18" borderId="9" xfId="5" applyFont="1" applyFill="1" applyBorder="1" applyAlignment="1">
      <alignment horizontal="center" vertical="center" wrapText="1"/>
    </xf>
    <xf numFmtId="0" fontId="47" fillId="18" borderId="10" xfId="5" applyFont="1" applyFill="1" applyBorder="1" applyAlignment="1">
      <alignment horizontal="center" vertical="center" wrapText="1"/>
    </xf>
    <xf numFmtId="0" fontId="13" fillId="0" borderId="0" xfId="5" applyFont="1" applyAlignment="1">
      <alignment horizontal="left" wrapText="1"/>
    </xf>
    <xf numFmtId="0" fontId="49" fillId="0" borderId="0" xfId="5" applyFont="1" applyAlignment="1">
      <alignment horizontal="left" wrapText="1"/>
    </xf>
    <xf numFmtId="0" fontId="50" fillId="0" borderId="0" xfId="5" applyFont="1" applyAlignment="1">
      <alignment horizontal="left" vertical="center" wrapText="1"/>
    </xf>
    <xf numFmtId="0" fontId="27" fillId="13" borderId="12" xfId="0" applyFont="1" applyFill="1" applyBorder="1" applyAlignment="1">
      <alignment horizontal="center" vertical="center" wrapText="1"/>
    </xf>
    <xf numFmtId="0" fontId="27" fillId="13" borderId="13" xfId="0" applyFont="1" applyFill="1" applyBorder="1" applyAlignment="1">
      <alignment horizontal="center" vertical="center" wrapText="1"/>
    </xf>
    <xf numFmtId="0" fontId="27" fillId="13" borderId="14" xfId="0" applyFont="1" applyFill="1" applyBorder="1" applyAlignment="1">
      <alignment horizontal="center" vertical="center" wrapText="1"/>
    </xf>
    <xf numFmtId="0" fontId="27" fillId="13" borderId="15" xfId="0" applyFont="1" applyFill="1" applyBorder="1" applyAlignment="1">
      <alignment horizontal="center" vertical="center" wrapText="1"/>
    </xf>
    <xf numFmtId="0" fontId="27" fillId="13" borderId="9" xfId="0" applyFont="1" applyFill="1" applyBorder="1" applyAlignment="1">
      <alignment horizontal="center" vertical="center" wrapText="1"/>
    </xf>
    <xf numFmtId="0" fontId="27" fillId="13" borderId="3" xfId="0" applyFont="1" applyFill="1" applyBorder="1" applyAlignment="1">
      <alignment horizontal="center" vertical="center" wrapText="1"/>
    </xf>
    <xf numFmtId="0" fontId="22" fillId="18" borderId="12" xfId="0" applyFont="1" applyFill="1" applyBorder="1" applyAlignment="1">
      <alignment horizontal="center" vertical="center" wrapText="1"/>
    </xf>
    <xf numFmtId="0" fontId="22" fillId="18" borderId="13" xfId="0" applyFont="1" applyFill="1" applyBorder="1" applyAlignment="1">
      <alignment horizontal="center" vertical="center" wrapText="1"/>
    </xf>
    <xf numFmtId="0" fontId="22" fillId="18" borderId="14" xfId="0" applyFont="1" applyFill="1" applyBorder="1" applyAlignment="1">
      <alignment horizontal="center" vertical="center" wrapText="1"/>
    </xf>
    <xf numFmtId="0" fontId="22" fillId="18" borderId="15" xfId="0" applyFont="1" applyFill="1" applyBorder="1" applyAlignment="1">
      <alignment horizontal="center" vertical="center" wrapText="1"/>
    </xf>
  </cellXfs>
  <cellStyles count="14">
    <cellStyle name="Comma" xfId="1" builtinId="3"/>
    <cellStyle name="Comma 2" xfId="2"/>
    <cellStyle name="Comma 4" xfId="3"/>
    <cellStyle name="Excel Built-in Normal" xfId="4"/>
    <cellStyle name="Normal" xfId="0" builtinId="0"/>
    <cellStyle name="Normal 2" xfId="5"/>
    <cellStyle name="Normal 2 2" xfId="6"/>
    <cellStyle name="Normal 2 3" xfId="7"/>
    <cellStyle name="Normal 2 4" xfId="8"/>
    <cellStyle name="Normal 3" xfId="9"/>
    <cellStyle name="Normal 4" xfId="10"/>
    <cellStyle name="Obično 2" xfId="11"/>
    <cellStyle name="Percent" xfId="12" builtinId="5"/>
    <cellStyle name="Zarez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Укупно предвиђени издаци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 (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за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III 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године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)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2817258597809404"/>
          <c:y val="0.21513338342713501"/>
          <c:w val="0.53149682421314715"/>
          <c:h val="0.55840597513294121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sektorima'!$D$3:$D$6</c:f>
              <c:strCache>
                <c:ptCount val="1"/>
                <c:pt idx="0">
                  <c:v>Укупни прeдвиђeни издaци  (зa III гoдинe)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sektorima'!$D$7:$D$9</c:f>
              <c:numCache>
                <c:formatCode>_-* #,##0\ _К_М_-;\-* #,##0\ _К_М_-;_-* "-"\ _К_М_-;_-@_-</c:formatCode>
                <c:ptCount val="3"/>
                <c:pt idx="0">
                  <c:v>4299780</c:v>
                </c:pt>
                <c:pt idx="1">
                  <c:v>8199680</c:v>
                </c:pt>
                <c:pt idx="2">
                  <c:v>26913545.880000003</c:v>
                </c:pt>
              </c:numCache>
            </c:numRef>
          </c:val>
        </c:ser>
        <c:gapWidth val="182"/>
        <c:axId val="100224384"/>
        <c:axId val="100226176"/>
      </c:barChart>
      <c:catAx>
        <c:axId val="10022438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100226176"/>
        <c:crosses val="autoZero"/>
        <c:auto val="1"/>
        <c:lblAlgn val="ctr"/>
        <c:lblOffset val="100"/>
      </c:catAx>
      <c:valAx>
        <c:axId val="1002261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К_М_-;\-* #,##0\ _К_М_-;_-* &quot;-&quot;\ _К_М_-;_-@_-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100224384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8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вриједности финансирања из осталих извора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9616869590845887"/>
          <c:y val="3.6434669804205604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6701600405088183E-2"/>
          <c:y val="0.20044670833502842"/>
          <c:w val="0.46363278912399686"/>
          <c:h val="0.67502560038622306"/>
        </c:manualLayout>
      </c:layout>
      <c:barChart>
        <c:barDir val="bar"/>
        <c:grouping val="clustered"/>
        <c:ser>
          <c:idx val="2"/>
          <c:order val="0"/>
          <c:tx>
            <c:strRef>
              <c:f>'Ukupno po A-E klasama'!$M$5:$M$6</c:f>
              <c:strCache>
                <c:ptCount val="1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klasama'!$M$7:$M$11</c:f>
              <c:numCache>
                <c:formatCode>_-* #,##0\ _К_М_-;\-* #,##0\ _К_М_-;_-* "-"\ _К_М_-;_-@_-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'Ukupno po A-E klasama'!$L$5:$L$6</c:f>
              <c:strCache>
                <c:ptCount val="1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klasama'!$L$7:$L$11</c:f>
              <c:numCache>
                <c:formatCode>_-* #,##0\ _К_М_-;\-* #,##0\ _К_М_-;_-* "-"\ _К_М_-;_-@_-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0"/>
          <c:order val="2"/>
          <c:tx>
            <c:strRef>
              <c:f>'Ukupno po A-E klasama'!$K$5:$K$6</c:f>
              <c:strCache>
                <c:ptCount val="1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klasama'!$K$7:$K$11</c:f>
              <c:numCache>
                <c:formatCode>_-* #,##0\ _К_М_-;\-* #,##0\ _К_М_-;_-* "-"\ _К_М_-;_-@_-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gapWidth val="227"/>
        <c:overlap val="-48"/>
        <c:axId val="69287936"/>
        <c:axId val="69289472"/>
      </c:barChart>
      <c:catAx>
        <c:axId val="69287936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289472"/>
        <c:crosses val="autoZero"/>
        <c:auto val="1"/>
        <c:lblAlgn val="ctr"/>
        <c:lblOffset val="100"/>
        <c:noMultiLvlLbl val="1"/>
      </c:catAx>
      <c:valAx>
        <c:axId val="69289472"/>
        <c:scaling>
          <c:orientation val="maxMin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287936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5531987940050835"/>
          <c:y val="0.10633330316469063"/>
          <c:w val="0.64216202868420003"/>
          <c:h val="0.17282348327148794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bs-Cyrl-BA" sz="14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према вриједности финансирања из буџета</a:t>
            </a:r>
          </a:p>
        </c:rich>
      </c:tx>
      <c:layout>
        <c:manualLayout>
          <c:xMode val="edge"/>
          <c:yMode val="edge"/>
          <c:x val="0.16093579492671606"/>
          <c:y val="3.6446316303485413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6701600405088183E-2"/>
          <c:y val="0.20506048524800621"/>
          <c:w val="0.46363278912399686"/>
          <c:h val="0.65993248604414478"/>
        </c:manualLayout>
      </c:layout>
      <c:barChart>
        <c:barDir val="bar"/>
        <c:grouping val="clustered"/>
        <c:ser>
          <c:idx val="2"/>
          <c:order val="0"/>
          <c:tx>
            <c:strRef>
              <c:f>'Ukupno po A-E klasama'!$I$5:$I$6</c:f>
              <c:strCache>
                <c:ptCount val="1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klasama'!$I$7:$I$11</c:f>
              <c:numCache>
                <c:formatCode>_-* #,##0\ _К_М_-;\-* #,##0\ _К_М_-;_-* "-"\ _К_М_-;_-@_-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'Ukupno po A-E klasama'!$H$5:$H$6</c:f>
              <c:strCache>
                <c:ptCount val="1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klasama'!$H$7:$H$11</c:f>
              <c:numCache>
                <c:formatCode>_-* #,##0\ _К_М_-;\-* #,##0\ _К_М_-;_-* "-"\ _К_М_-;_-@_-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0"/>
          <c:order val="2"/>
          <c:tx>
            <c:strRef>
              <c:f>'Ukupno po A-E klasama'!$G$5:$G$6</c:f>
              <c:strCache>
                <c:ptCount val="1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klasama'!$G$7:$G$11</c:f>
              <c:numCache>
                <c:formatCode>_-* #,##0\ _К_М_-;\-* #,##0\ _К_М_-;_-* "-"\ _К_М_-;_-@_-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gapWidth val="227"/>
        <c:overlap val="-48"/>
        <c:axId val="69330048"/>
        <c:axId val="69331584"/>
      </c:barChart>
      <c:catAx>
        <c:axId val="69330048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331584"/>
        <c:crosses val="autoZero"/>
        <c:auto val="1"/>
        <c:lblAlgn val="ctr"/>
        <c:lblOffset val="100"/>
      </c:catAx>
      <c:valAx>
        <c:axId val="69331584"/>
        <c:scaling>
          <c:orientation val="maxMin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33004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6019163755998818"/>
          <c:y val="9.692180919245591E-2"/>
          <c:w val="0.64468011050396301"/>
          <c:h val="0.15988860404077396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Број пројеката</a:t>
            </a:r>
            <a:endParaRPr lang="en-US">
              <a:solidFill>
                <a:sysClr val="windowText" lastClr="000000"/>
              </a:solidFill>
            </a:endParaRP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4659961574115109"/>
          <c:y val="0.24532671574819051"/>
          <c:w val="0.49720236099939474"/>
          <c:h val="0.57854667395349779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sektorima'!$U$3</c:f>
              <c:strCache>
                <c:ptCount val="1"/>
                <c:pt idx="0">
                  <c:v>Број пројеката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softEdge rad="0"/>
            </a:effectLst>
          </c:spPr>
          <c:cat>
            <c:strRef>
              <c:f>'Ukupno po sektorima'!$B$4:$B$9</c:f>
              <c:strCache>
                <c:ptCount val="6"/>
                <c:pt idx="3">
                  <c:v>Економски сектор</c:v>
                </c:pt>
                <c:pt idx="4">
                  <c:v>Друштвени сектор</c:v>
                </c:pt>
                <c:pt idx="5">
                  <c:v>Сектор зaштитe живoтнe срeдинe</c:v>
                </c:pt>
              </c:strCache>
            </c:strRef>
          </c:cat>
          <c:val>
            <c:numRef>
              <c:f>'Ukupno po sektorima'!$U$4:$U$9</c:f>
              <c:numCache>
                <c:formatCode>General</c:formatCode>
                <c:ptCount val="6"/>
                <c:pt idx="3" formatCode="#,##0\ _К_М;\-#,##0\ _К_М">
                  <c:v>16</c:v>
                </c:pt>
                <c:pt idx="4" formatCode="#,##0\ _К_М;\-#,##0\ _К_М">
                  <c:v>12</c:v>
                </c:pt>
                <c:pt idx="5" formatCode="#,##0\ _К_М;\-#,##0\ _К_М">
                  <c:v>28</c:v>
                </c:pt>
              </c:numCache>
            </c:numRef>
          </c:val>
        </c:ser>
        <c:gapWidth val="36"/>
        <c:axId val="100267136"/>
        <c:axId val="100268672"/>
      </c:barChart>
      <c:catAx>
        <c:axId val="10026713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100268672"/>
        <c:crosses val="autoZero"/>
        <c:auto val="1"/>
        <c:lblAlgn val="ctr"/>
        <c:lblOffset val="100"/>
      </c:catAx>
      <c:valAx>
        <c:axId val="1002686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10026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Финансирање из буџета</a:t>
            </a:r>
            <a:r>
              <a:rPr lang="bs-Latn-BA">
                <a:solidFill>
                  <a:sysClr val="windowText" lastClr="000000"/>
                </a:solidFill>
              </a:rPr>
              <a:t> - (</a:t>
            </a:r>
            <a:r>
              <a:rPr lang="bs-Cyrl-BA">
                <a:solidFill>
                  <a:sysClr val="windowText" lastClr="000000"/>
                </a:solidFill>
              </a:rPr>
              <a:t>укупно</a:t>
            </a:r>
            <a:r>
              <a:rPr lang="en-US">
                <a:solidFill>
                  <a:sysClr val="windowText" lastClr="000000"/>
                </a:solidFill>
              </a:rPr>
              <a:t> I+II+III)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6981374830680858"/>
          <c:y val="0.22924660617026962"/>
          <c:w val="0.58659409680381214"/>
          <c:h val="0.5135681644249861"/>
        </c:manualLayout>
      </c:layout>
      <c:barChart>
        <c:barDir val="bar"/>
        <c:grouping val="stacked"/>
        <c:ser>
          <c:idx val="0"/>
          <c:order val="0"/>
          <c:tx>
            <c:strRef>
              <c:f>'Ukupno po sektorima'!$H$5:$H$6</c:f>
              <c:strCache>
                <c:ptCount val="1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sektorima'!$H$7:$H$9</c:f>
              <c:numCache>
                <c:formatCode>_-* #,##0\ _К_М_-;\-* #,##0\ _К_М_-;_-* "-"\ _К_М_-;_-@_-</c:formatCode>
                <c:ptCount val="3"/>
                <c:pt idx="0">
                  <c:v>4258180</c:v>
                </c:pt>
                <c:pt idx="1">
                  <c:v>5776890</c:v>
                </c:pt>
                <c:pt idx="2">
                  <c:v>19909157.330000002</c:v>
                </c:pt>
              </c:numCache>
            </c:numRef>
          </c:val>
        </c:ser>
        <c:overlap val="100"/>
        <c:axId val="99047296"/>
        <c:axId val="99048832"/>
      </c:barChart>
      <c:catAx>
        <c:axId val="9904729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9048832"/>
        <c:crosses val="autoZero"/>
        <c:auto val="1"/>
        <c:lblAlgn val="ctr"/>
        <c:lblOffset val="100"/>
      </c:catAx>
      <c:valAx>
        <c:axId val="990488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К_М_-;\-* #,##0\ _К_М_-;_-* &quot;-&quot;\ _К_М_-;_-@_-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9047296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400" b="0" i="0" u="none" strike="noStrike" baseline="0">
                <a:effectLst/>
              </a:rPr>
              <a:t>Финансирање из осталих извора</a:t>
            </a:r>
            <a:r>
              <a:rPr lang="bs-Latn-BA" baseline="0">
                <a:solidFill>
                  <a:sysClr val="windowText" lastClr="000000"/>
                </a:solidFill>
              </a:rPr>
              <a:t> (</a:t>
            </a:r>
            <a:r>
              <a:rPr lang="bs-Cyrl-BA" baseline="0">
                <a:solidFill>
                  <a:sysClr val="windowText" lastClr="000000"/>
                </a:solidFill>
              </a:rPr>
              <a:t>укупно </a:t>
            </a:r>
            <a:r>
              <a:rPr lang="en-US">
                <a:solidFill>
                  <a:sysClr val="windowText" lastClr="000000"/>
                </a:solidFill>
              </a:rPr>
              <a:t>I+II+III)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0644665712491257"/>
          <c:y val="0.27268490806552642"/>
          <c:w val="0.51896207667040783"/>
          <c:h val="0.46853816024535938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sektorima'!$T$5:$T$6</c:f>
              <c:strCache>
                <c:ptCount val="1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sektorima'!$T$7:$T$9</c:f>
              <c:numCache>
                <c:formatCode>_-* #,##0\ _К_М_-;\-* #,##0\ _К_М_-;_-* "-"\ _К_М_-;_-@_-</c:formatCode>
                <c:ptCount val="3"/>
                <c:pt idx="0">
                  <c:v>41600</c:v>
                </c:pt>
                <c:pt idx="1">
                  <c:v>2422790</c:v>
                </c:pt>
                <c:pt idx="2">
                  <c:v>7004388.5499999998</c:v>
                </c:pt>
              </c:numCache>
            </c:numRef>
          </c:val>
        </c:ser>
        <c:gapWidth val="182"/>
        <c:axId val="99068928"/>
        <c:axId val="68956928"/>
      </c:barChart>
      <c:catAx>
        <c:axId val="9906892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8956928"/>
        <c:crosses val="autoZero"/>
        <c:auto val="1"/>
        <c:lblAlgn val="ctr"/>
        <c:lblOffset val="100"/>
      </c:catAx>
      <c:valAx>
        <c:axId val="689569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К_М_-;\-* #,##0\ _К_М_-;_-* &quot;-&quot;\ _К_М_-;_-@_-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9906892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100" baseline="0">
                <a:solidFill>
                  <a:sysClr val="windowText" lastClr="000000"/>
                </a:solidFill>
              </a:rPr>
              <a:t>План</a:t>
            </a:r>
            <a:r>
              <a:rPr lang="hr-HR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имплементације</a:t>
            </a:r>
            <a:r>
              <a:rPr lang="bs-Latn-BA" sz="1100" baseline="0">
                <a:solidFill>
                  <a:sysClr val="windowText" lastClr="000000"/>
                </a:solidFill>
              </a:rPr>
              <a:t> </a:t>
            </a:r>
            <a:r>
              <a:rPr lang="hr-HR" sz="1100" baseline="0">
                <a:solidFill>
                  <a:sysClr val="windowText" lastClr="000000"/>
                </a:solidFill>
              </a:rPr>
              <a:t>- </a:t>
            </a:r>
            <a:r>
              <a:rPr lang="bs-Cyrl-BA" sz="1100" baseline="0">
                <a:solidFill>
                  <a:sysClr val="windowText" lastClr="000000"/>
                </a:solidFill>
              </a:rPr>
              <a:t>Структура по</a:t>
            </a:r>
            <a:r>
              <a:rPr lang="en-US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изворима финансирања</a:t>
            </a:r>
            <a:r>
              <a:rPr lang="en-US" sz="1100" baseline="0">
                <a:solidFill>
                  <a:sysClr val="windowText" lastClr="000000"/>
                </a:solidFill>
              </a:rPr>
              <a:t>- I </a:t>
            </a:r>
            <a:r>
              <a:rPr lang="bs-Cyrl-BA" sz="1100" baseline="0">
                <a:solidFill>
                  <a:sysClr val="windowText" lastClr="000000"/>
                </a:solidFill>
              </a:rPr>
              <a:t>година</a:t>
            </a:r>
            <a:endParaRPr lang="en-US" sz="11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357080633017387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4738144822501482"/>
          <c:y val="0.26731531531531538"/>
          <c:w val="0.36566132244488231"/>
          <c:h val="0.49108311021479101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godinama'!$D$3:$D$5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godinama'!$B$6:$B$8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godinama'!$D$6:$D$8</c:f>
              <c:numCache>
                <c:formatCode>_-* #,##0\ _К_М_-;\-* #,##0\ _К_М_-;_-* "-"\ _К_М_-;_-@_-</c:formatCode>
                <c:ptCount val="3"/>
                <c:pt idx="0">
                  <c:v>1684180</c:v>
                </c:pt>
                <c:pt idx="1">
                  <c:v>1536890</c:v>
                </c:pt>
                <c:pt idx="2">
                  <c:v>17077157.330000002</c:v>
                </c:pt>
              </c:numCache>
            </c:numRef>
          </c:val>
        </c:ser>
        <c:ser>
          <c:idx val="1"/>
          <c:order val="1"/>
          <c:tx>
            <c:strRef>
              <c:f>'Ukupno po godinama'!$E$3:$E$5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godinama'!$B$6:$B$8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godinama'!$E$6:$E$8</c:f>
              <c:numCache>
                <c:formatCode>_-* #,##0\ _К_М_-;\-* #,##0\ _К_М_-;_-* "-"\ _К_М_-;_-@_-</c:formatCode>
                <c:ptCount val="3"/>
                <c:pt idx="0">
                  <c:v>41600</c:v>
                </c:pt>
                <c:pt idx="1">
                  <c:v>422790</c:v>
                </c:pt>
                <c:pt idx="2">
                  <c:v>6096388.5499999998</c:v>
                </c:pt>
              </c:numCache>
            </c:numRef>
          </c:val>
        </c:ser>
        <c:gapWidth val="227"/>
        <c:overlap val="100"/>
        <c:axId val="69080960"/>
        <c:axId val="69082496"/>
      </c:barChart>
      <c:catAx>
        <c:axId val="69080960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082496"/>
        <c:crosses val="autoZero"/>
        <c:auto val="1"/>
        <c:lblAlgn val="ctr"/>
        <c:lblOffset val="100"/>
      </c:catAx>
      <c:valAx>
        <c:axId val="69082496"/>
        <c:scaling>
          <c:orientation val="minMax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080960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25765412031263"/>
          <c:y val="0.28197811339156487"/>
          <c:w val="0.25040045597517618"/>
          <c:h val="0.51204107683260913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 година</a:t>
            </a:r>
          </a:p>
        </c:rich>
      </c:tx>
      <c:layout>
        <c:manualLayout>
          <c:xMode val="edge"/>
          <c:yMode val="edge"/>
          <c:x val="0.13156679099323121"/>
          <c:y val="1.6463108778069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5250428735717393"/>
          <c:y val="0.27023679417122026"/>
          <c:w val="0.35897345537449837"/>
          <c:h val="0.48736571944335066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godinama'!$D$10:$D$12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godinama'!$B$13:$B$15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godinama'!$D$13:$D$15</c:f>
              <c:numCache>
                <c:formatCode>_-* #,##0\ _К_М_-;\-* #,##0\ _К_М_-;_-* "-"\ _К_М_-;_-@_-</c:formatCode>
                <c:ptCount val="3"/>
                <c:pt idx="0">
                  <c:v>1287000</c:v>
                </c:pt>
                <c:pt idx="1">
                  <c:v>3270000</c:v>
                </c:pt>
                <c:pt idx="2">
                  <c:v>1516000</c:v>
                </c:pt>
              </c:numCache>
            </c:numRef>
          </c:val>
        </c:ser>
        <c:ser>
          <c:idx val="1"/>
          <c:order val="1"/>
          <c:tx>
            <c:strRef>
              <c:f>'Ukupno po godinama'!$E$10:$E$12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godinama'!$B$13:$B$15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godinama'!$E$13:$E$15</c:f>
              <c:numCache>
                <c:formatCode>_-* #,##0\ _К_М_-;\-* #,##0\ _К_М_-;_-* "-"\ _К_М_-;_-@_-</c:formatCode>
                <c:ptCount val="3"/>
                <c:pt idx="0">
                  <c:v>0</c:v>
                </c:pt>
                <c:pt idx="1">
                  <c:v>2000000</c:v>
                </c:pt>
                <c:pt idx="2">
                  <c:v>454000</c:v>
                </c:pt>
              </c:numCache>
            </c:numRef>
          </c:val>
        </c:ser>
        <c:gapWidth val="227"/>
        <c:overlap val="100"/>
        <c:axId val="69110400"/>
        <c:axId val="69128576"/>
      </c:barChart>
      <c:catAx>
        <c:axId val="69110400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128576"/>
        <c:crosses val="autoZero"/>
        <c:auto val="1"/>
        <c:lblAlgn val="ctr"/>
        <c:lblOffset val="100"/>
      </c:catAx>
      <c:valAx>
        <c:axId val="69128576"/>
        <c:scaling>
          <c:orientation val="minMax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110400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344992402265508"/>
          <c:y val="0.2705657626130068"/>
          <c:w val="0.24533830639591278"/>
          <c:h val="0.52666724992709346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III година</a:t>
            </a:r>
          </a:p>
        </c:rich>
      </c:tx>
      <c:layout>
        <c:manualLayout>
          <c:xMode val="edge"/>
          <c:yMode val="edge"/>
          <c:x val="0.1304029643353404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2127059900888344"/>
          <c:y val="0.26426794237349577"/>
          <c:w val="0.39940087062442492"/>
          <c:h val="0.49569644673027108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godinama'!$D$17:$D$19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godinama'!$B$20:$B$22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godinama'!$D$20:$D$22</c:f>
              <c:numCache>
                <c:formatCode>_-* #,##0\ _К_М_-;\-* #,##0\ _К_М_-;_-* "-"\ _К_М_-;_-@_-</c:formatCode>
                <c:ptCount val="3"/>
                <c:pt idx="0">
                  <c:v>1287000</c:v>
                </c:pt>
                <c:pt idx="1">
                  <c:v>970000</c:v>
                </c:pt>
                <c:pt idx="2">
                  <c:v>1316000</c:v>
                </c:pt>
              </c:numCache>
            </c:numRef>
          </c:val>
        </c:ser>
        <c:ser>
          <c:idx val="1"/>
          <c:order val="1"/>
          <c:tx>
            <c:strRef>
              <c:f>'Ukupno po godinama'!$E$17:$E$19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godinama'!$B$20:$B$22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godinama'!$E$20:$E$22</c:f>
              <c:numCache>
                <c:formatCode>_-* #,##0\ _К_М_-;\-* #,##0\ _К_М_-;_-* "-"\ _К_М_-;_-@_-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454000</c:v>
                </c:pt>
              </c:numCache>
            </c:numRef>
          </c:val>
        </c:ser>
        <c:gapWidth val="227"/>
        <c:overlap val="100"/>
        <c:axId val="69049728"/>
        <c:axId val="69055616"/>
      </c:barChart>
      <c:catAx>
        <c:axId val="69049728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055616"/>
        <c:crosses val="autoZero"/>
        <c:auto val="1"/>
        <c:lblAlgn val="ctr"/>
        <c:lblOffset val="100"/>
      </c:catAx>
      <c:valAx>
        <c:axId val="69055616"/>
        <c:scaling>
          <c:orientation val="minMax"/>
        </c:scaling>
        <c:axPos val="b"/>
        <c:numFmt formatCode="_-* #,##0\ _К_М_-;\-* #,##0\ _К_М_-;_-* &quot;-&quot;\ _К_М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04972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sr-Latn-C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554240880317911"/>
          <c:y val="0.25694290976058931"/>
          <c:w val="0.25318090586270442"/>
          <c:h val="0.55929873406708164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r-Latn-C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броју пројеката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4093899626183146"/>
          <c:y val="9.6415043927892685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736211178739052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dLbls>
            <c:delete val="1"/>
          </c:dLbls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klasama'!$D$7:$D$12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dLbls>
          <c:showVal val="1"/>
        </c:dLbls>
        <c:gapWidth val="227"/>
        <c:overlap val="-48"/>
        <c:axId val="69069056"/>
        <c:axId val="69140480"/>
      </c:barChart>
      <c:catAx>
        <c:axId val="69069056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140480"/>
        <c:crossesAt val="0"/>
        <c:auto val="1"/>
        <c:lblAlgn val="ctr"/>
        <c:lblOffset val="100"/>
      </c:catAx>
      <c:valAx>
        <c:axId val="69140480"/>
        <c:scaling>
          <c:orientation val="maxMin"/>
        </c:scaling>
        <c:axPos val="b"/>
        <c:numFmt formatCode="0%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06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r-Cyrl-BA"/>
  <c:chart>
    <c:title>
      <c:tx>
        <c:rich>
          <a:bodyPr rot="0" spcFirstLastPara="1" vertOverflow="ellipsis" vert="horz" wrap="square" anchor="t" anchorCtr="0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 према укупно предвиђеним издацима за</a:t>
            </a:r>
            <a:r>
              <a:rPr lang="en-US" sz="1200" baseline="0">
                <a:solidFill>
                  <a:sysClr val="windowText" lastClr="000000"/>
                </a:solidFill>
              </a:rPr>
              <a:t> III </a:t>
            </a:r>
            <a:r>
              <a:rPr lang="bs-Cyrl-BA" sz="1200" baseline="0">
                <a:solidFill>
                  <a:sysClr val="windowText" lastClr="000000"/>
                </a:solidFill>
              </a:rPr>
              <a:t>године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649816921033059"/>
          <c:y val="7.29847391830514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736211178739052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dLbls>
            <c:delete val="1"/>
          </c:dLbls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klasama'!$F$7:$F$12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dLbls>
          <c:showVal val="1"/>
        </c:dLbls>
        <c:gapWidth val="227"/>
        <c:overlap val="-48"/>
        <c:axId val="69177344"/>
        <c:axId val="69178880"/>
      </c:barChart>
      <c:catAx>
        <c:axId val="69177344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178880"/>
        <c:crossesAt val="0"/>
        <c:auto val="1"/>
        <c:lblAlgn val="ctr"/>
        <c:lblOffset val="100"/>
      </c:catAx>
      <c:valAx>
        <c:axId val="69178880"/>
        <c:scaling>
          <c:orientation val="maxMin"/>
        </c:scaling>
        <c:axPos val="b"/>
        <c:numFmt formatCode="0%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CS"/>
          </a:p>
        </c:txPr>
        <c:crossAx val="6917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C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161925</xdr:rowOff>
    </xdr:from>
    <xdr:to>
      <xdr:col>5</xdr:col>
      <xdr:colOff>542925</xdr:colOff>
      <xdr:row>23</xdr:row>
      <xdr:rowOff>114300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12</xdr:row>
      <xdr:rowOff>142875</xdr:rowOff>
    </xdr:from>
    <xdr:to>
      <xdr:col>9</xdr:col>
      <xdr:colOff>28575</xdr:colOff>
      <xdr:row>23</xdr:row>
      <xdr:rowOff>104775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142875</xdr:colOff>
      <xdr:row>12</xdr:row>
      <xdr:rowOff>152400</xdr:rowOff>
    </xdr:from>
    <xdr:to>
      <xdr:col>15</xdr:col>
      <xdr:colOff>409575</xdr:colOff>
      <xdr:row>23</xdr:row>
      <xdr:rowOff>104775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495300</xdr:colOff>
      <xdr:row>12</xdr:row>
      <xdr:rowOff>161925</xdr:rowOff>
    </xdr:from>
    <xdr:to>
      <xdr:col>21</xdr:col>
      <xdr:colOff>47625</xdr:colOff>
      <xdr:row>23</xdr:row>
      <xdr:rowOff>114300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0</xdr:rowOff>
    </xdr:from>
    <xdr:to>
      <xdr:col>11</xdr:col>
      <xdr:colOff>180975</xdr:colOff>
      <xdr:row>8</xdr:row>
      <xdr:rowOff>190500</xdr:rowOff>
    </xdr:to>
    <xdr:graphicFrame macro="">
      <xdr:nvGraphicFramePr>
        <xdr:cNvPr id="716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9</xdr:row>
      <xdr:rowOff>38100</xdr:rowOff>
    </xdr:from>
    <xdr:to>
      <xdr:col>11</xdr:col>
      <xdr:colOff>247650</xdr:colOff>
      <xdr:row>17</xdr:row>
      <xdr:rowOff>133350</xdr:rowOff>
    </xdr:to>
    <xdr:graphicFrame macro="">
      <xdr:nvGraphicFramePr>
        <xdr:cNvPr id="717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171450</xdr:colOff>
      <xdr:row>18</xdr:row>
      <xdr:rowOff>57150</xdr:rowOff>
    </xdr:from>
    <xdr:to>
      <xdr:col>11</xdr:col>
      <xdr:colOff>190500</xdr:colOff>
      <xdr:row>26</xdr:row>
      <xdr:rowOff>104775</xdr:rowOff>
    </xdr:to>
    <xdr:graphicFrame macro="">
      <xdr:nvGraphicFramePr>
        <xdr:cNvPr id="717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18</xdr:row>
      <xdr:rowOff>28575</xdr:rowOff>
    </xdr:from>
    <xdr:to>
      <xdr:col>7</xdr:col>
      <xdr:colOff>342900</xdr:colOff>
      <xdr:row>37</xdr:row>
      <xdr:rowOff>66675</xdr:rowOff>
    </xdr:to>
    <xdr:graphicFrame macro="">
      <xdr:nvGraphicFramePr>
        <xdr:cNvPr id="11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18</xdr:row>
      <xdr:rowOff>28575</xdr:rowOff>
    </xdr:from>
    <xdr:to>
      <xdr:col>14</xdr:col>
      <xdr:colOff>38100</xdr:colOff>
      <xdr:row>37</xdr:row>
      <xdr:rowOff>66675</xdr:rowOff>
    </xdr:to>
    <xdr:graphicFrame macro="">
      <xdr:nvGraphicFramePr>
        <xdr:cNvPr id="112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42</xdr:row>
      <xdr:rowOff>85725</xdr:rowOff>
    </xdr:from>
    <xdr:to>
      <xdr:col>7</xdr:col>
      <xdr:colOff>314325</xdr:colOff>
      <xdr:row>61</xdr:row>
      <xdr:rowOff>0</xdr:rowOff>
    </xdr:to>
    <xdr:graphicFrame macro="">
      <xdr:nvGraphicFramePr>
        <xdr:cNvPr id="112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542925</xdr:colOff>
      <xdr:row>42</xdr:row>
      <xdr:rowOff>85725</xdr:rowOff>
    </xdr:from>
    <xdr:to>
      <xdr:col>14</xdr:col>
      <xdr:colOff>28575</xdr:colOff>
      <xdr:row>60</xdr:row>
      <xdr:rowOff>123825</xdr:rowOff>
    </xdr:to>
    <xdr:graphicFrame macro="">
      <xdr:nvGraphicFramePr>
        <xdr:cNvPr id="1126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49237</xdr:colOff>
      <xdr:row>61</xdr:row>
      <xdr:rowOff>161192</xdr:rowOff>
    </xdr:from>
    <xdr:to>
      <xdr:col>7</xdr:col>
      <xdr:colOff>338796</xdr:colOff>
      <xdr:row>65</xdr:row>
      <xdr:rowOff>1465</xdr:rowOff>
    </xdr:to>
    <xdr:sp macro="" textlink="">
      <xdr:nvSpPr>
        <xdr:cNvPr id="6" name="Rectangle 5"/>
        <xdr:cNvSpPr/>
      </xdr:nvSpPr>
      <xdr:spPr>
        <a:xfrm>
          <a:off x="163537" y="14601092"/>
          <a:ext cx="6461759" cy="52607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прojeкaтa плaнирaних из eкстeрних извoрa,  пo гoдинaмa и клaсaмa (A-E)</a:t>
          </a:r>
          <a:endParaRPr lang="en-US" sz="1100" b="1"/>
        </a:p>
      </xdr:txBody>
    </xdr:sp>
    <xdr:clientData/>
  </xdr:twoCellAnchor>
  <xdr:twoCellAnchor>
    <xdr:from>
      <xdr:col>7</xdr:col>
      <xdr:colOff>552156</xdr:colOff>
      <xdr:row>61</xdr:row>
      <xdr:rowOff>139421</xdr:rowOff>
    </xdr:from>
    <xdr:to>
      <xdr:col>14</xdr:col>
      <xdr:colOff>53591</xdr:colOff>
      <xdr:row>64</xdr:row>
      <xdr:rowOff>150306</xdr:rowOff>
    </xdr:to>
    <xdr:sp macro="" textlink="">
      <xdr:nvSpPr>
        <xdr:cNvPr id="7" name="Rectangle 6"/>
        <xdr:cNvSpPr/>
      </xdr:nvSpPr>
      <xdr:spPr>
        <a:xfrm>
          <a:off x="6838656" y="14579321"/>
          <a:ext cx="6435635" cy="52523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суфинaнсирaњa "eкстeрних" прojeкaтa oд стрaнe JЛС,  пo гoдинaмa и клaсaмa (A-E). </a:t>
          </a:r>
          <a:endParaRPr lang="en-US" sz="1100" b="1"/>
        </a:p>
      </xdr:txBody>
    </xdr:sp>
    <xdr:clientData/>
  </xdr:twoCellAnchor>
  <xdr:twoCellAnchor>
    <xdr:from>
      <xdr:col>1</xdr:col>
      <xdr:colOff>0</xdr:colOff>
      <xdr:row>38</xdr:row>
      <xdr:rowOff>0</xdr:rowOff>
    </xdr:from>
    <xdr:to>
      <xdr:col>7</xdr:col>
      <xdr:colOff>289559</xdr:colOff>
      <xdr:row>41</xdr:row>
      <xdr:rowOff>11724</xdr:rowOff>
    </xdr:to>
    <xdr:sp macro="" textlink="">
      <xdr:nvSpPr>
        <xdr:cNvPr id="11" name="Rectangle 10"/>
        <xdr:cNvSpPr/>
      </xdr:nvSpPr>
      <xdr:spPr>
        <a:xfrm>
          <a:off x="114300" y="10172700"/>
          <a:ext cx="6461759" cy="526074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брojу прojeкaтa рaзврстaних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и прeмa финaнсирaњу из буџeтa JЛС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546880</xdr:colOff>
      <xdr:row>38</xdr:row>
      <xdr:rowOff>0</xdr:rowOff>
    </xdr:from>
    <xdr:to>
      <xdr:col>14</xdr:col>
      <xdr:colOff>48315</xdr:colOff>
      <xdr:row>41</xdr:row>
      <xdr:rowOff>10886</xdr:rowOff>
    </xdr:to>
    <xdr:sp macro="" textlink="">
      <xdr:nvSpPr>
        <xdr:cNvPr id="12" name="Rectangle 11"/>
        <xdr:cNvSpPr/>
      </xdr:nvSpPr>
      <xdr:spPr>
        <a:xfrm>
          <a:off x="6833380" y="10052538"/>
          <a:ext cx="6374089" cy="49446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укупнo прeдвиђeним издaцимa рaзврстaним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(A-E)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и прeмa финaнсирaњу из буџeтa JЛС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A11"/>
  <sheetViews>
    <sheetView showGridLines="0" zoomScale="75" zoomScaleNormal="75" workbookViewId="0">
      <selection activeCell="A8" sqref="A8"/>
    </sheetView>
  </sheetViews>
  <sheetFormatPr defaultRowHeight="15"/>
  <cols>
    <col min="1" max="1" width="96.28515625" customWidth="1"/>
  </cols>
  <sheetData>
    <row r="2" spans="1:1" ht="17.45" customHeight="1">
      <c r="A2" s="34" t="s">
        <v>7</v>
      </c>
    </row>
    <row r="3" spans="1:1">
      <c r="A3" s="35" t="s">
        <v>8</v>
      </c>
    </row>
    <row r="4" spans="1:1" ht="97.9" customHeight="1">
      <c r="A4" s="36" t="s">
        <v>56</v>
      </c>
    </row>
    <row r="5" spans="1:1" ht="64.900000000000006" customHeight="1">
      <c r="A5" s="36" t="s">
        <v>57</v>
      </c>
    </row>
    <row r="6" spans="1:1" ht="39.75" customHeight="1">
      <c r="A6" s="37" t="s">
        <v>58</v>
      </c>
    </row>
    <row r="7" spans="1:1">
      <c r="A7" s="38" t="s">
        <v>9</v>
      </c>
    </row>
    <row r="8" spans="1:1" ht="64.150000000000006" customHeight="1">
      <c r="A8" s="36" t="s">
        <v>86</v>
      </c>
    </row>
    <row r="9" spans="1:1" ht="66.599999999999994" customHeight="1">
      <c r="A9" s="36" t="s">
        <v>83</v>
      </c>
    </row>
    <row r="10" spans="1:1" ht="19.899999999999999" customHeight="1">
      <c r="A10" s="38" t="s">
        <v>10</v>
      </c>
    </row>
    <row r="11" spans="1:1" ht="31.5">
      <c r="A11" s="36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BB184"/>
  <sheetViews>
    <sheetView tabSelected="1" topLeftCell="A68" zoomScale="90" zoomScaleNormal="90" workbookViewId="0">
      <selection activeCell="O7" sqref="O7"/>
    </sheetView>
  </sheetViews>
  <sheetFormatPr defaultRowHeight="12" outlineLevelCol="1"/>
  <cols>
    <col min="1" max="1" width="9.5703125" style="40" customWidth="1"/>
    <col min="2" max="2" width="19" style="40" customWidth="1"/>
    <col min="3" max="3" width="20.7109375" style="58" customWidth="1"/>
    <col min="4" max="4" width="12.140625" style="58" customWidth="1"/>
    <col min="5" max="5" width="13.140625" style="40" customWidth="1"/>
    <col min="6" max="6" width="12.140625" style="57" customWidth="1"/>
    <col min="7" max="8" width="10.42578125" style="40" customWidth="1"/>
    <col min="9" max="9" width="12.7109375" style="57" customWidth="1"/>
    <col min="10" max="10" width="11.7109375" style="40" customWidth="1" outlineLevel="1"/>
    <col min="11" max="17" width="10.42578125" style="40" customWidth="1" outlineLevel="1"/>
    <col min="18" max="18" width="11.7109375" style="40" customWidth="1"/>
    <col min="19" max="20" width="10.42578125" style="40" customWidth="1"/>
    <col min="21" max="21" width="13" style="40" customWidth="1"/>
    <col min="22" max="22" width="16.5703125" style="40" customWidth="1"/>
    <col min="23" max="23" width="14.28515625" style="40" customWidth="1"/>
    <col min="24" max="24" width="16.28515625" style="40" customWidth="1"/>
    <col min="25" max="25" width="9.7109375" style="40" customWidth="1"/>
    <col min="26" max="26" width="6.7109375" style="40" customWidth="1"/>
    <col min="27" max="16384" width="9.140625" style="40"/>
  </cols>
  <sheetData>
    <row r="1" spans="1:54" ht="31.5" customHeight="1" thickBot="1">
      <c r="A1" s="89" t="s">
        <v>87</v>
      </c>
      <c r="B1" s="90"/>
      <c r="C1" s="90"/>
      <c r="D1" s="91" t="s">
        <v>264</v>
      </c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2"/>
    </row>
    <row r="2" spans="1:54" ht="21.6" customHeight="1">
      <c r="A2" s="86" t="s">
        <v>11</v>
      </c>
      <c r="B2" s="86" t="s">
        <v>12</v>
      </c>
      <c r="C2" s="80" t="s">
        <v>13</v>
      </c>
      <c r="D2" s="87" t="s">
        <v>14</v>
      </c>
      <c r="E2" s="85" t="s">
        <v>35</v>
      </c>
      <c r="F2" s="80" t="s">
        <v>15</v>
      </c>
      <c r="G2" s="80"/>
      <c r="H2" s="80"/>
      <c r="I2" s="80"/>
      <c r="J2" s="85" t="s">
        <v>16</v>
      </c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0" t="s">
        <v>17</v>
      </c>
      <c r="W2" s="80" t="s">
        <v>84</v>
      </c>
      <c r="X2" s="80" t="s">
        <v>18</v>
      </c>
      <c r="Y2" s="81" t="s">
        <v>106</v>
      </c>
      <c r="Z2" s="82" t="s">
        <v>19</v>
      </c>
    </row>
    <row r="3" spans="1:54" ht="19.149999999999999" customHeight="1">
      <c r="A3" s="86"/>
      <c r="B3" s="86"/>
      <c r="C3" s="80"/>
      <c r="D3" s="87"/>
      <c r="E3" s="85"/>
      <c r="F3" s="80" t="s">
        <v>20</v>
      </c>
      <c r="G3" s="80"/>
      <c r="H3" s="80"/>
      <c r="I3" s="80"/>
      <c r="J3" s="85" t="s">
        <v>60</v>
      </c>
      <c r="K3" s="85"/>
      <c r="L3" s="85"/>
      <c r="M3" s="85"/>
      <c r="N3" s="85"/>
      <c r="O3" s="85"/>
      <c r="P3" s="85"/>
      <c r="Q3" s="85"/>
      <c r="R3" s="85" t="s">
        <v>21</v>
      </c>
      <c r="S3" s="85"/>
      <c r="T3" s="85"/>
      <c r="U3" s="85"/>
      <c r="V3" s="80"/>
      <c r="W3" s="80"/>
      <c r="X3" s="80"/>
      <c r="Y3" s="81"/>
      <c r="Z3" s="83"/>
    </row>
    <row r="4" spans="1:54" ht="17.45" customHeight="1">
      <c r="A4" s="86"/>
      <c r="B4" s="86"/>
      <c r="C4" s="80"/>
      <c r="D4" s="87"/>
      <c r="E4" s="85"/>
      <c r="F4" s="95" t="s">
        <v>22</v>
      </c>
      <c r="G4" s="95" t="s">
        <v>23</v>
      </c>
      <c r="H4" s="95" t="s">
        <v>24</v>
      </c>
      <c r="I4" s="95" t="s">
        <v>25</v>
      </c>
      <c r="J4" s="79" t="s">
        <v>26</v>
      </c>
      <c r="K4" s="79" t="s">
        <v>27</v>
      </c>
      <c r="L4" s="79" t="s">
        <v>28</v>
      </c>
      <c r="M4" s="79" t="s">
        <v>79</v>
      </c>
      <c r="N4" s="79" t="s">
        <v>29</v>
      </c>
      <c r="O4" s="79" t="s">
        <v>61</v>
      </c>
      <c r="P4" s="79" t="s">
        <v>30</v>
      </c>
      <c r="Q4" s="79" t="s">
        <v>31</v>
      </c>
      <c r="R4" s="93" t="s">
        <v>22</v>
      </c>
      <c r="S4" s="93" t="s">
        <v>23</v>
      </c>
      <c r="T4" s="93" t="s">
        <v>24</v>
      </c>
      <c r="U4" s="93" t="s">
        <v>25</v>
      </c>
      <c r="V4" s="80"/>
      <c r="W4" s="80"/>
      <c r="X4" s="80"/>
      <c r="Y4" s="81"/>
      <c r="Z4" s="83"/>
    </row>
    <row r="5" spans="1:54" ht="18.75" customHeight="1" thickBot="1">
      <c r="A5" s="86"/>
      <c r="B5" s="86"/>
      <c r="C5" s="80"/>
      <c r="D5" s="87"/>
      <c r="E5" s="85"/>
      <c r="F5" s="95"/>
      <c r="G5" s="95"/>
      <c r="H5" s="95"/>
      <c r="I5" s="95"/>
      <c r="J5" s="79"/>
      <c r="K5" s="79"/>
      <c r="L5" s="79"/>
      <c r="M5" s="79"/>
      <c r="N5" s="79"/>
      <c r="O5" s="79"/>
      <c r="P5" s="79"/>
      <c r="Q5" s="79"/>
      <c r="R5" s="93"/>
      <c r="S5" s="93"/>
      <c r="T5" s="93"/>
      <c r="U5" s="93"/>
      <c r="V5" s="80"/>
      <c r="W5" s="80"/>
      <c r="X5" s="80"/>
      <c r="Y5" s="81"/>
      <c r="Z5" s="84"/>
    </row>
    <row r="6" spans="1:54" s="56" customFormat="1" ht="16.149999999999999" customHeight="1">
      <c r="A6" s="42">
        <v>1</v>
      </c>
      <c r="B6" s="42">
        <v>2</v>
      </c>
      <c r="C6" s="42">
        <v>3</v>
      </c>
      <c r="D6" s="42">
        <v>4</v>
      </c>
      <c r="E6" s="42" t="s">
        <v>3</v>
      </c>
      <c r="F6" s="42">
        <v>6</v>
      </c>
      <c r="G6" s="42">
        <v>7</v>
      </c>
      <c r="H6" s="42">
        <v>8</v>
      </c>
      <c r="I6" s="42" t="s">
        <v>4</v>
      </c>
      <c r="J6" s="42">
        <v>10</v>
      </c>
      <c r="K6" s="42">
        <v>11</v>
      </c>
      <c r="L6" s="42">
        <v>12</v>
      </c>
      <c r="M6" s="42">
        <v>13</v>
      </c>
      <c r="N6" s="42">
        <v>14</v>
      </c>
      <c r="O6" s="42">
        <v>15</v>
      </c>
      <c r="P6" s="42">
        <v>16</v>
      </c>
      <c r="Q6" s="42">
        <v>17</v>
      </c>
      <c r="R6" s="42" t="s">
        <v>6</v>
      </c>
      <c r="S6" s="42">
        <v>19</v>
      </c>
      <c r="T6" s="42">
        <v>20</v>
      </c>
      <c r="U6" s="42" t="s">
        <v>5</v>
      </c>
      <c r="V6" s="42">
        <v>22</v>
      </c>
      <c r="W6" s="42">
        <v>23</v>
      </c>
      <c r="X6" s="42">
        <v>24</v>
      </c>
      <c r="Y6" s="42">
        <v>25</v>
      </c>
      <c r="Z6" s="43">
        <v>26</v>
      </c>
    </row>
    <row r="7" spans="1:54" ht="139.5" customHeight="1">
      <c r="A7" s="44" t="s">
        <v>90</v>
      </c>
      <c r="B7" s="46" t="s">
        <v>91</v>
      </c>
      <c r="C7" s="46" t="s">
        <v>92</v>
      </c>
      <c r="D7" s="46">
        <v>130000</v>
      </c>
      <c r="E7" s="47">
        <f t="shared" ref="E7:E12" si="0">SUM(I7+U7)</f>
        <v>130000</v>
      </c>
      <c r="F7" s="45">
        <v>130000</v>
      </c>
      <c r="G7" s="45">
        <v>0</v>
      </c>
      <c r="H7" s="45">
        <v>0</v>
      </c>
      <c r="I7" s="48">
        <f t="shared" ref="I7:I11" si="1">SUM(F7:H7)</f>
        <v>130000</v>
      </c>
      <c r="J7" s="45"/>
      <c r="K7" s="45"/>
      <c r="L7" s="45"/>
      <c r="M7" s="45"/>
      <c r="N7" s="45"/>
      <c r="O7" s="45"/>
      <c r="P7" s="45"/>
      <c r="Q7" s="45"/>
      <c r="R7" s="46">
        <f t="shared" ref="R7:R62" si="2">SUM(J7:Q7)</f>
        <v>0</v>
      </c>
      <c r="S7" s="45">
        <v>0</v>
      </c>
      <c r="T7" s="45">
        <v>0</v>
      </c>
      <c r="U7" s="48">
        <f>SUM(R7:T7)</f>
        <v>0</v>
      </c>
      <c r="V7" s="46" t="s">
        <v>93</v>
      </c>
      <c r="W7" s="49">
        <v>415200</v>
      </c>
      <c r="X7" s="49" t="s">
        <v>88</v>
      </c>
      <c r="Y7" s="49" t="s">
        <v>89</v>
      </c>
      <c r="Z7" s="49" t="s">
        <v>52</v>
      </c>
    </row>
    <row r="8" spans="1:54" ht="84" customHeight="1">
      <c r="A8" s="44" t="s">
        <v>90</v>
      </c>
      <c r="B8" s="46" t="s">
        <v>94</v>
      </c>
      <c r="C8" s="46" t="s">
        <v>95</v>
      </c>
      <c r="D8" s="46">
        <v>20000</v>
      </c>
      <c r="E8" s="47">
        <f t="shared" si="0"/>
        <v>20000</v>
      </c>
      <c r="F8" s="46">
        <v>20000</v>
      </c>
      <c r="G8" s="46">
        <v>0</v>
      </c>
      <c r="H8" s="46">
        <v>0</v>
      </c>
      <c r="I8" s="46">
        <f t="shared" si="1"/>
        <v>20000</v>
      </c>
      <c r="J8" s="46"/>
      <c r="K8" s="46"/>
      <c r="L8" s="46"/>
      <c r="M8" s="46"/>
      <c r="N8" s="46"/>
      <c r="O8" s="46"/>
      <c r="P8" s="46"/>
      <c r="Q8" s="46"/>
      <c r="R8" s="46">
        <f t="shared" si="2"/>
        <v>0</v>
      </c>
      <c r="S8" s="46">
        <v>0</v>
      </c>
      <c r="T8" s="46">
        <v>0</v>
      </c>
      <c r="U8" s="46">
        <f t="shared" ref="U8:U10" si="3">SUM(R8:T8)</f>
        <v>0</v>
      </c>
      <c r="V8" s="46" t="s">
        <v>88</v>
      </c>
      <c r="W8" s="41">
        <v>414100</v>
      </c>
      <c r="X8" s="46" t="s">
        <v>88</v>
      </c>
      <c r="Y8" s="41">
        <v>2022</v>
      </c>
      <c r="Z8" s="41" t="s">
        <v>52</v>
      </c>
    </row>
    <row r="9" spans="1:54" ht="93.75" customHeight="1">
      <c r="A9" s="50" t="s">
        <v>190</v>
      </c>
      <c r="B9" s="41" t="s">
        <v>96</v>
      </c>
      <c r="C9" s="51" t="s">
        <v>97</v>
      </c>
      <c r="D9" s="46">
        <v>250000</v>
      </c>
      <c r="E9" s="47">
        <f t="shared" si="0"/>
        <v>250000</v>
      </c>
      <c r="F9" s="46">
        <v>150000</v>
      </c>
      <c r="G9" s="46">
        <v>50000</v>
      </c>
      <c r="H9" s="46">
        <v>50000</v>
      </c>
      <c r="I9" s="46">
        <f t="shared" si="1"/>
        <v>250000</v>
      </c>
      <c r="J9" s="46"/>
      <c r="K9" s="46"/>
      <c r="L9" s="46"/>
      <c r="M9" s="46"/>
      <c r="N9" s="46"/>
      <c r="O9" s="46"/>
      <c r="P9" s="46"/>
      <c r="Q9" s="46"/>
      <c r="R9" s="46">
        <f t="shared" si="2"/>
        <v>0</v>
      </c>
      <c r="S9" s="46">
        <v>0</v>
      </c>
      <c r="T9" s="46">
        <v>0</v>
      </c>
      <c r="U9" s="48">
        <f>SUM(R9:T9)</f>
        <v>0</v>
      </c>
      <c r="V9" s="49" t="s">
        <v>98</v>
      </c>
      <c r="W9" s="49" t="s">
        <v>99</v>
      </c>
      <c r="X9" s="49" t="s">
        <v>88</v>
      </c>
      <c r="Y9" s="41">
        <v>2022</v>
      </c>
      <c r="Z9" s="41" t="s">
        <v>52</v>
      </c>
    </row>
    <row r="10" spans="1:54" ht="77.25" customHeight="1">
      <c r="A10" s="44" t="s">
        <v>190</v>
      </c>
      <c r="B10" s="46" t="s">
        <v>100</v>
      </c>
      <c r="C10" s="46" t="s">
        <v>101</v>
      </c>
      <c r="D10" s="46">
        <v>300000</v>
      </c>
      <c r="E10" s="47">
        <f t="shared" si="0"/>
        <v>300000</v>
      </c>
      <c r="F10" s="46">
        <v>100000</v>
      </c>
      <c r="G10" s="46">
        <v>100000</v>
      </c>
      <c r="H10" s="46">
        <v>100000</v>
      </c>
      <c r="I10" s="46">
        <f t="shared" si="1"/>
        <v>300000</v>
      </c>
      <c r="J10" s="46"/>
      <c r="K10" s="46"/>
      <c r="L10" s="46"/>
      <c r="M10" s="46"/>
      <c r="N10" s="46"/>
      <c r="O10" s="46"/>
      <c r="P10" s="46"/>
      <c r="Q10" s="46"/>
      <c r="R10" s="46">
        <f t="shared" si="2"/>
        <v>0</v>
      </c>
      <c r="S10" s="46">
        <v>0</v>
      </c>
      <c r="T10" s="46">
        <v>0</v>
      </c>
      <c r="U10" s="46">
        <f t="shared" si="3"/>
        <v>0</v>
      </c>
      <c r="V10" s="46" t="s">
        <v>98</v>
      </c>
      <c r="W10" s="41" t="s">
        <v>99</v>
      </c>
      <c r="X10" s="46" t="s">
        <v>88</v>
      </c>
      <c r="Y10" s="41">
        <v>2020</v>
      </c>
      <c r="Z10" s="41" t="s">
        <v>52</v>
      </c>
      <c r="AZ10" s="57"/>
      <c r="BA10" s="57"/>
      <c r="BB10" s="57"/>
    </row>
    <row r="11" spans="1:54" ht="80.25" customHeight="1">
      <c r="A11" s="44" t="s">
        <v>190</v>
      </c>
      <c r="B11" s="46" t="s">
        <v>102</v>
      </c>
      <c r="C11" s="46" t="s">
        <v>103</v>
      </c>
      <c r="D11" s="46">
        <v>200000</v>
      </c>
      <c r="E11" s="47">
        <f t="shared" si="0"/>
        <v>200000</v>
      </c>
      <c r="F11" s="46">
        <v>100000</v>
      </c>
      <c r="G11" s="46">
        <v>50000</v>
      </c>
      <c r="H11" s="46">
        <v>50000</v>
      </c>
      <c r="I11" s="46">
        <f t="shared" si="1"/>
        <v>200000</v>
      </c>
      <c r="J11" s="46"/>
      <c r="K11" s="46"/>
      <c r="L11" s="46"/>
      <c r="M11" s="46"/>
      <c r="N11" s="46"/>
      <c r="O11" s="46"/>
      <c r="P11" s="46"/>
      <c r="Q11" s="46"/>
      <c r="R11" s="46">
        <f t="shared" si="2"/>
        <v>0</v>
      </c>
      <c r="S11" s="46">
        <v>0</v>
      </c>
      <c r="T11" s="46">
        <v>0</v>
      </c>
      <c r="U11" s="46">
        <f t="shared" ref="U11:U23" si="4">SUM(R11:T11)</f>
        <v>0</v>
      </c>
      <c r="V11" s="46" t="s">
        <v>98</v>
      </c>
      <c r="W11" s="41" t="s">
        <v>99</v>
      </c>
      <c r="X11" s="46" t="s">
        <v>88</v>
      </c>
      <c r="Y11" s="41">
        <v>2020</v>
      </c>
      <c r="Z11" s="41" t="s">
        <v>52</v>
      </c>
      <c r="AZ11" s="57"/>
      <c r="BA11" s="57"/>
      <c r="BB11" s="57"/>
    </row>
    <row r="12" spans="1:54" ht="189" customHeight="1">
      <c r="A12" s="44" t="s">
        <v>245</v>
      </c>
      <c r="B12" s="41" t="s">
        <v>246</v>
      </c>
      <c r="C12" s="51" t="s">
        <v>247</v>
      </c>
      <c r="D12" s="46">
        <v>231000</v>
      </c>
      <c r="E12" s="47">
        <f t="shared" si="0"/>
        <v>231000</v>
      </c>
      <c r="F12" s="46">
        <v>77000</v>
      </c>
      <c r="G12" s="46">
        <v>77000</v>
      </c>
      <c r="H12" s="46">
        <v>77000</v>
      </c>
      <c r="I12" s="46">
        <f t="shared" ref="I12:I22" si="5">SUM(F12:H12)</f>
        <v>231000</v>
      </c>
      <c r="J12" s="46"/>
      <c r="K12" s="46"/>
      <c r="L12" s="46"/>
      <c r="M12" s="46"/>
      <c r="N12" s="46"/>
      <c r="O12" s="46"/>
      <c r="P12" s="46"/>
      <c r="Q12" s="46"/>
      <c r="R12" s="46">
        <f t="shared" si="2"/>
        <v>0</v>
      </c>
      <c r="S12" s="46">
        <v>0</v>
      </c>
      <c r="T12" s="46">
        <v>0</v>
      </c>
      <c r="U12" s="46">
        <f t="shared" si="4"/>
        <v>0</v>
      </c>
      <c r="V12" s="49" t="s">
        <v>104</v>
      </c>
      <c r="W12" s="49" t="s">
        <v>105</v>
      </c>
      <c r="X12" s="49" t="s">
        <v>88</v>
      </c>
      <c r="Y12" s="53">
        <v>2022</v>
      </c>
      <c r="Z12" s="53" t="s">
        <v>52</v>
      </c>
      <c r="AZ12" s="57"/>
      <c r="BA12" s="57"/>
      <c r="BB12" s="57"/>
    </row>
    <row r="13" spans="1:54" ht="77.25" customHeight="1">
      <c r="A13" s="52" t="s">
        <v>107</v>
      </c>
      <c r="B13" s="49" t="s">
        <v>195</v>
      </c>
      <c r="C13" s="46" t="s">
        <v>108</v>
      </c>
      <c r="D13" s="46">
        <v>50000</v>
      </c>
      <c r="E13" s="47">
        <f>SUM(I13+U13)</f>
        <v>50000</v>
      </c>
      <c r="F13" s="46">
        <v>10000</v>
      </c>
      <c r="G13" s="46">
        <v>20000</v>
      </c>
      <c r="H13" s="46">
        <v>20000</v>
      </c>
      <c r="I13" s="46">
        <f t="shared" si="5"/>
        <v>50000</v>
      </c>
      <c r="J13" s="46"/>
      <c r="K13" s="46"/>
      <c r="L13" s="46"/>
      <c r="M13" s="46"/>
      <c r="N13" s="46"/>
      <c r="O13" s="46"/>
      <c r="P13" s="46"/>
      <c r="Q13" s="46"/>
      <c r="R13" s="46">
        <f t="shared" si="2"/>
        <v>0</v>
      </c>
      <c r="S13" s="46">
        <v>0</v>
      </c>
      <c r="T13" s="46">
        <v>0</v>
      </c>
      <c r="U13" s="46">
        <f t="shared" si="4"/>
        <v>0</v>
      </c>
      <c r="V13" s="46" t="s">
        <v>109</v>
      </c>
      <c r="W13" s="41" t="s">
        <v>110</v>
      </c>
      <c r="X13" s="46" t="s">
        <v>111</v>
      </c>
      <c r="Y13" s="53">
        <v>2022</v>
      </c>
      <c r="Z13" s="53" t="s">
        <v>52</v>
      </c>
      <c r="AZ13" s="57"/>
      <c r="BA13" s="57"/>
      <c r="BB13" s="57"/>
    </row>
    <row r="14" spans="1:54" ht="107.25" customHeight="1">
      <c r="A14" s="52" t="s">
        <v>107</v>
      </c>
      <c r="B14" s="49" t="s">
        <v>194</v>
      </c>
      <c r="C14" s="46" t="s">
        <v>112</v>
      </c>
      <c r="D14" s="46">
        <v>910000</v>
      </c>
      <c r="E14" s="47">
        <f>SUM(I14+U14)</f>
        <v>910000</v>
      </c>
      <c r="F14" s="46">
        <v>310000</v>
      </c>
      <c r="G14" s="46">
        <v>300000</v>
      </c>
      <c r="H14" s="46">
        <v>300000</v>
      </c>
      <c r="I14" s="46">
        <f t="shared" si="5"/>
        <v>910000</v>
      </c>
      <c r="J14" s="46"/>
      <c r="K14" s="46"/>
      <c r="L14" s="46"/>
      <c r="M14" s="46"/>
      <c r="N14" s="46"/>
      <c r="O14" s="46"/>
      <c r="P14" s="46"/>
      <c r="Q14" s="46"/>
      <c r="R14" s="46">
        <f t="shared" si="2"/>
        <v>0</v>
      </c>
      <c r="S14" s="46">
        <v>0</v>
      </c>
      <c r="T14" s="46">
        <v>0</v>
      </c>
      <c r="U14" s="46">
        <f t="shared" si="4"/>
        <v>0</v>
      </c>
      <c r="V14" s="46" t="s">
        <v>109</v>
      </c>
      <c r="W14" s="41" t="s">
        <v>110</v>
      </c>
      <c r="X14" s="46" t="s">
        <v>111</v>
      </c>
      <c r="Y14" s="53">
        <v>2022</v>
      </c>
      <c r="Z14" s="53" t="s">
        <v>52</v>
      </c>
      <c r="AZ14" s="57"/>
      <c r="BA14" s="57"/>
      <c r="BB14" s="57"/>
    </row>
    <row r="15" spans="1:54" ht="139.5" customHeight="1">
      <c r="A15" s="52" t="s">
        <v>107</v>
      </c>
      <c r="B15" s="49" t="s">
        <v>196</v>
      </c>
      <c r="C15" s="46" t="s">
        <v>113</v>
      </c>
      <c r="D15" s="46">
        <v>150000</v>
      </c>
      <c r="E15" s="47">
        <f>SUM(I15+U15)</f>
        <v>150000</v>
      </c>
      <c r="F15" s="46">
        <v>50000</v>
      </c>
      <c r="G15" s="46">
        <v>50000</v>
      </c>
      <c r="H15" s="46">
        <v>50000</v>
      </c>
      <c r="I15" s="46">
        <f t="shared" si="5"/>
        <v>150000</v>
      </c>
      <c r="J15" s="46"/>
      <c r="K15" s="46"/>
      <c r="L15" s="46"/>
      <c r="M15" s="46"/>
      <c r="N15" s="46"/>
      <c r="O15" s="46"/>
      <c r="P15" s="46"/>
      <c r="Q15" s="46"/>
      <c r="R15" s="46">
        <f t="shared" si="2"/>
        <v>0</v>
      </c>
      <c r="S15" s="46">
        <v>0</v>
      </c>
      <c r="T15" s="46">
        <v>0</v>
      </c>
      <c r="U15" s="46">
        <f t="shared" si="4"/>
        <v>0</v>
      </c>
      <c r="V15" s="46" t="s">
        <v>109</v>
      </c>
      <c r="W15" s="41" t="s">
        <v>110</v>
      </c>
      <c r="X15" s="46" t="s">
        <v>111</v>
      </c>
      <c r="Y15" s="53">
        <v>2022</v>
      </c>
      <c r="Z15" s="53" t="s">
        <v>52</v>
      </c>
      <c r="AZ15" s="57"/>
      <c r="BA15" s="57"/>
      <c r="BB15" s="57"/>
    </row>
    <row r="16" spans="1:54" ht="157.5" customHeight="1">
      <c r="A16" s="52" t="s">
        <v>107</v>
      </c>
      <c r="B16" s="49" t="s">
        <v>248</v>
      </c>
      <c r="C16" s="46" t="s">
        <v>114</v>
      </c>
      <c r="D16" s="46">
        <v>60000</v>
      </c>
      <c r="E16" s="47">
        <f>SUM(I16+U16)</f>
        <v>60000</v>
      </c>
      <c r="F16" s="46">
        <v>20000</v>
      </c>
      <c r="G16" s="46">
        <v>20000</v>
      </c>
      <c r="H16" s="46">
        <v>20000</v>
      </c>
      <c r="I16" s="46">
        <f t="shared" si="5"/>
        <v>60000</v>
      </c>
      <c r="J16" s="46"/>
      <c r="K16" s="46"/>
      <c r="L16" s="46"/>
      <c r="M16" s="46"/>
      <c r="N16" s="46"/>
      <c r="O16" s="46"/>
      <c r="P16" s="46"/>
      <c r="Q16" s="46"/>
      <c r="R16" s="46">
        <f t="shared" si="2"/>
        <v>0</v>
      </c>
      <c r="S16" s="46">
        <v>0</v>
      </c>
      <c r="T16" s="46">
        <v>0</v>
      </c>
      <c r="U16" s="46">
        <f t="shared" si="4"/>
        <v>0</v>
      </c>
      <c r="V16" s="46" t="s">
        <v>109</v>
      </c>
      <c r="W16" s="41" t="s">
        <v>110</v>
      </c>
      <c r="X16" s="46" t="s">
        <v>111</v>
      </c>
      <c r="Y16" s="53">
        <v>2022</v>
      </c>
      <c r="Z16" s="53" t="s">
        <v>52</v>
      </c>
      <c r="AZ16" s="57"/>
      <c r="BA16" s="57"/>
      <c r="BB16" s="57"/>
    </row>
    <row r="17" spans="1:54" ht="93.75" customHeight="1">
      <c r="A17" s="52" t="s">
        <v>107</v>
      </c>
      <c r="B17" s="46" t="s">
        <v>115</v>
      </c>
      <c r="C17" s="46" t="s">
        <v>116</v>
      </c>
      <c r="D17" s="46">
        <v>1350000</v>
      </c>
      <c r="E17" s="47">
        <f>SUM(I17+U17)</f>
        <v>1350000</v>
      </c>
      <c r="F17" s="46">
        <v>450000</v>
      </c>
      <c r="G17" s="46">
        <v>450000</v>
      </c>
      <c r="H17" s="46">
        <v>450000</v>
      </c>
      <c r="I17" s="46">
        <f t="shared" si="5"/>
        <v>1350000</v>
      </c>
      <c r="J17" s="46"/>
      <c r="K17" s="46"/>
      <c r="L17" s="46"/>
      <c r="M17" s="46"/>
      <c r="N17" s="46"/>
      <c r="O17" s="46"/>
      <c r="P17" s="46"/>
      <c r="Q17" s="46"/>
      <c r="R17" s="46">
        <f t="shared" si="2"/>
        <v>0</v>
      </c>
      <c r="S17" s="46">
        <v>0</v>
      </c>
      <c r="T17" s="46">
        <v>0</v>
      </c>
      <c r="U17" s="46">
        <f t="shared" si="4"/>
        <v>0</v>
      </c>
      <c r="V17" s="46" t="s">
        <v>109</v>
      </c>
      <c r="W17" s="41" t="s">
        <v>110</v>
      </c>
      <c r="X17" s="46" t="s">
        <v>111</v>
      </c>
      <c r="Y17" s="53">
        <v>2022</v>
      </c>
      <c r="Z17" s="53" t="s">
        <v>52</v>
      </c>
      <c r="AZ17" s="57"/>
      <c r="BA17" s="57"/>
      <c r="BB17" s="57"/>
    </row>
    <row r="18" spans="1:54" ht="153" customHeight="1">
      <c r="A18" s="52" t="s">
        <v>107</v>
      </c>
      <c r="B18" s="46" t="s">
        <v>117</v>
      </c>
      <c r="C18" s="49" t="s">
        <v>118</v>
      </c>
      <c r="D18" s="46">
        <v>500000</v>
      </c>
      <c r="E18" s="47">
        <f t="shared" ref="E18:E19" si="6">SUM(I18+U18)</f>
        <v>500000</v>
      </c>
      <c r="F18" s="46">
        <v>200000</v>
      </c>
      <c r="G18" s="46">
        <v>150000</v>
      </c>
      <c r="H18" s="46">
        <v>150000</v>
      </c>
      <c r="I18" s="46">
        <f t="shared" si="5"/>
        <v>500000</v>
      </c>
      <c r="J18" s="46"/>
      <c r="K18" s="46"/>
      <c r="L18" s="46"/>
      <c r="M18" s="46"/>
      <c r="N18" s="46"/>
      <c r="O18" s="46"/>
      <c r="P18" s="46"/>
      <c r="Q18" s="46"/>
      <c r="R18" s="46">
        <f t="shared" si="2"/>
        <v>0</v>
      </c>
      <c r="S18" s="46"/>
      <c r="T18" s="46"/>
      <c r="U18" s="46">
        <f t="shared" si="4"/>
        <v>0</v>
      </c>
      <c r="V18" s="46" t="s">
        <v>109</v>
      </c>
      <c r="W18" s="41" t="s">
        <v>110</v>
      </c>
      <c r="X18" s="46" t="s">
        <v>111</v>
      </c>
      <c r="Y18" s="53">
        <v>2022</v>
      </c>
      <c r="Z18" s="53" t="s">
        <v>52</v>
      </c>
      <c r="AZ18" s="57"/>
      <c r="BA18" s="57"/>
      <c r="BB18" s="57"/>
    </row>
    <row r="19" spans="1:54" ht="184.5" customHeight="1">
      <c r="A19" s="52" t="s">
        <v>107</v>
      </c>
      <c r="B19" s="49" t="s">
        <v>119</v>
      </c>
      <c r="C19" s="49" t="s">
        <v>120</v>
      </c>
      <c r="D19" s="46">
        <v>60000</v>
      </c>
      <c r="E19" s="47">
        <f t="shared" si="6"/>
        <v>60000</v>
      </c>
      <c r="F19" s="46">
        <v>20000</v>
      </c>
      <c r="G19" s="46">
        <v>20000</v>
      </c>
      <c r="H19" s="46">
        <v>20000</v>
      </c>
      <c r="I19" s="46">
        <f t="shared" si="5"/>
        <v>60000</v>
      </c>
      <c r="J19" s="46"/>
      <c r="K19" s="46"/>
      <c r="L19" s="46"/>
      <c r="M19" s="46"/>
      <c r="N19" s="46"/>
      <c r="O19" s="46"/>
      <c r="P19" s="46"/>
      <c r="Q19" s="46"/>
      <c r="R19" s="46">
        <f t="shared" si="2"/>
        <v>0</v>
      </c>
      <c r="S19" s="46">
        <v>0</v>
      </c>
      <c r="T19" s="46">
        <v>0</v>
      </c>
      <c r="U19" s="46">
        <f t="shared" si="4"/>
        <v>0</v>
      </c>
      <c r="V19" s="46" t="s">
        <v>109</v>
      </c>
      <c r="W19" s="41" t="s">
        <v>110</v>
      </c>
      <c r="X19" s="46" t="s">
        <v>111</v>
      </c>
      <c r="Y19" s="53">
        <v>2022</v>
      </c>
      <c r="Z19" s="53" t="s">
        <v>52</v>
      </c>
      <c r="AZ19" s="57"/>
      <c r="BA19" s="57"/>
      <c r="BB19" s="57"/>
    </row>
    <row r="20" spans="1:54" ht="184.5" customHeight="1">
      <c r="A20" s="52" t="s">
        <v>90</v>
      </c>
      <c r="B20" s="49" t="s">
        <v>235</v>
      </c>
      <c r="C20" s="49" t="s">
        <v>236</v>
      </c>
      <c r="D20" s="46">
        <v>11100</v>
      </c>
      <c r="E20" s="47">
        <f>SUM(I20+U20)</f>
        <v>11100</v>
      </c>
      <c r="F20" s="46">
        <v>5000</v>
      </c>
      <c r="G20" s="46">
        <v>0</v>
      </c>
      <c r="H20" s="46">
        <v>0</v>
      </c>
      <c r="I20" s="46">
        <f t="shared" si="5"/>
        <v>5000</v>
      </c>
      <c r="J20" s="46"/>
      <c r="K20" s="46"/>
      <c r="L20" s="46"/>
      <c r="M20" s="46"/>
      <c r="N20" s="46"/>
      <c r="O20" s="46"/>
      <c r="P20" s="46"/>
      <c r="Q20" s="46">
        <v>6100</v>
      </c>
      <c r="R20" s="46">
        <v>6100</v>
      </c>
      <c r="S20" s="46">
        <v>0</v>
      </c>
      <c r="T20" s="46">
        <v>0</v>
      </c>
      <c r="U20" s="46">
        <f>SUM(R20:T20)</f>
        <v>6100</v>
      </c>
      <c r="V20" s="46"/>
      <c r="W20" s="41" t="s">
        <v>237</v>
      </c>
      <c r="X20" s="46" t="s">
        <v>189</v>
      </c>
      <c r="Y20" s="53">
        <v>2022</v>
      </c>
      <c r="Z20" s="53" t="s">
        <v>52</v>
      </c>
      <c r="AZ20" s="57"/>
      <c r="BA20" s="57"/>
      <c r="BB20" s="57"/>
    </row>
    <row r="21" spans="1:54" ht="184.5" customHeight="1">
      <c r="A21" s="52" t="s">
        <v>90</v>
      </c>
      <c r="B21" s="49" t="s">
        <v>238</v>
      </c>
      <c r="C21" s="49" t="s">
        <v>239</v>
      </c>
      <c r="D21" s="46">
        <v>65000</v>
      </c>
      <c r="E21" s="47">
        <f>SUM(I21+U21)</f>
        <v>65000</v>
      </c>
      <c r="F21" s="46">
        <v>40000</v>
      </c>
      <c r="G21" s="46">
        <v>0</v>
      </c>
      <c r="H21" s="46">
        <v>0</v>
      </c>
      <c r="I21" s="46">
        <f t="shared" si="5"/>
        <v>40000</v>
      </c>
      <c r="J21" s="46"/>
      <c r="K21" s="46"/>
      <c r="L21" s="46"/>
      <c r="M21" s="46"/>
      <c r="N21" s="46"/>
      <c r="O21" s="46"/>
      <c r="P21" s="46"/>
      <c r="Q21" s="46">
        <v>25000</v>
      </c>
      <c r="R21" s="46">
        <v>25000</v>
      </c>
      <c r="S21" s="46">
        <v>0</v>
      </c>
      <c r="T21" s="46">
        <v>0</v>
      </c>
      <c r="U21" s="46">
        <f>SUM(R21:T21)</f>
        <v>25000</v>
      </c>
      <c r="V21" s="46"/>
      <c r="W21" s="41" t="s">
        <v>240</v>
      </c>
      <c r="X21" s="46" t="s">
        <v>189</v>
      </c>
      <c r="Y21" s="53">
        <v>2022</v>
      </c>
      <c r="Z21" s="53" t="s">
        <v>52</v>
      </c>
      <c r="AZ21" s="57"/>
      <c r="BA21" s="57"/>
      <c r="BB21" s="57"/>
    </row>
    <row r="22" spans="1:54" ht="184.5" customHeight="1">
      <c r="A22" s="52" t="s">
        <v>241</v>
      </c>
      <c r="B22" s="49" t="s">
        <v>242</v>
      </c>
      <c r="C22" s="49" t="s">
        <v>243</v>
      </c>
      <c r="D22" s="46">
        <v>12680</v>
      </c>
      <c r="E22" s="47">
        <f>SUM(I22+U22)</f>
        <v>12680</v>
      </c>
      <c r="F22" s="46">
        <v>2180</v>
      </c>
      <c r="G22" s="46">
        <v>0</v>
      </c>
      <c r="H22" s="46">
        <v>0</v>
      </c>
      <c r="I22" s="46">
        <f t="shared" si="5"/>
        <v>2180</v>
      </c>
      <c r="J22" s="46"/>
      <c r="K22" s="46"/>
      <c r="L22" s="46"/>
      <c r="M22" s="46"/>
      <c r="N22" s="46"/>
      <c r="O22" s="46"/>
      <c r="P22" s="46"/>
      <c r="Q22" s="46">
        <v>10500</v>
      </c>
      <c r="R22" s="46">
        <v>10500</v>
      </c>
      <c r="S22" s="46">
        <v>0</v>
      </c>
      <c r="T22" s="46">
        <v>0</v>
      </c>
      <c r="U22" s="46">
        <f>SUM(R22:T22)</f>
        <v>10500</v>
      </c>
      <c r="V22" s="46"/>
      <c r="W22" s="41" t="s">
        <v>244</v>
      </c>
      <c r="X22" s="46" t="s">
        <v>189</v>
      </c>
      <c r="Y22" s="53">
        <v>2022</v>
      </c>
      <c r="Z22" s="53" t="s">
        <v>52</v>
      </c>
      <c r="AZ22" s="57"/>
      <c r="BA22" s="57"/>
      <c r="BB22" s="57"/>
    </row>
    <row r="23" spans="1:54" ht="104.25" customHeight="1">
      <c r="A23" s="62" t="s">
        <v>121</v>
      </c>
      <c r="B23" s="49" t="s">
        <v>249</v>
      </c>
      <c r="C23" s="51" t="s">
        <v>122</v>
      </c>
      <c r="D23" s="45">
        <v>2200000</v>
      </c>
      <c r="E23" s="48">
        <f t="shared" ref="E23:E62" si="7">SUM(I23+U23)</f>
        <v>1200000</v>
      </c>
      <c r="F23" s="45">
        <v>100000</v>
      </c>
      <c r="G23" s="45">
        <v>550000</v>
      </c>
      <c r="H23" s="45">
        <v>550000</v>
      </c>
      <c r="I23" s="48">
        <f t="shared" ref="I23:I33" si="8">SUM(F23:H23)</f>
        <v>1200000</v>
      </c>
      <c r="J23" s="45"/>
      <c r="K23" s="45"/>
      <c r="L23" s="45"/>
      <c r="M23" s="45"/>
      <c r="N23" s="45"/>
      <c r="O23" s="45"/>
      <c r="P23" s="45"/>
      <c r="Q23" s="45"/>
      <c r="R23" s="46">
        <f t="shared" si="2"/>
        <v>0</v>
      </c>
      <c r="S23" s="45">
        <v>0</v>
      </c>
      <c r="T23" s="45">
        <v>0</v>
      </c>
      <c r="U23" s="46">
        <f t="shared" si="4"/>
        <v>0</v>
      </c>
      <c r="V23" s="49" t="s">
        <v>123</v>
      </c>
      <c r="W23" s="49" t="s">
        <v>124</v>
      </c>
      <c r="X23" s="49" t="s">
        <v>123</v>
      </c>
      <c r="Y23" s="61" t="s">
        <v>89</v>
      </c>
      <c r="Z23" s="61" t="s">
        <v>53</v>
      </c>
      <c r="AZ23" s="57"/>
      <c r="BA23" s="57"/>
      <c r="BB23" s="57"/>
    </row>
    <row r="24" spans="1:54" ht="157.5" customHeight="1">
      <c r="A24" s="62" t="s">
        <v>125</v>
      </c>
      <c r="B24" s="49" t="s">
        <v>250</v>
      </c>
      <c r="C24" s="51" t="s">
        <v>126</v>
      </c>
      <c r="D24" s="45">
        <v>5000000</v>
      </c>
      <c r="E24" s="48">
        <f t="shared" si="7"/>
        <v>5000000</v>
      </c>
      <c r="F24" s="45">
        <v>1000000</v>
      </c>
      <c r="G24" s="45">
        <v>2000000</v>
      </c>
      <c r="H24" s="45">
        <v>0</v>
      </c>
      <c r="I24" s="48">
        <f t="shared" si="8"/>
        <v>3000000</v>
      </c>
      <c r="J24" s="45"/>
      <c r="K24" s="45"/>
      <c r="L24" s="45"/>
      <c r="M24" s="45"/>
      <c r="N24" s="45"/>
      <c r="O24" s="45"/>
      <c r="P24" s="45"/>
      <c r="Q24" s="45"/>
      <c r="R24" s="46">
        <f t="shared" si="2"/>
        <v>0</v>
      </c>
      <c r="S24" s="45">
        <v>2000000</v>
      </c>
      <c r="T24" s="45">
        <v>0</v>
      </c>
      <c r="U24" s="48">
        <f t="shared" ref="U24" si="9">SUM(R24:T24)</f>
        <v>2000000</v>
      </c>
      <c r="V24" s="49" t="s">
        <v>123</v>
      </c>
      <c r="W24" s="49" t="s">
        <v>127</v>
      </c>
      <c r="X24" s="49" t="s">
        <v>123</v>
      </c>
      <c r="Y24" s="61" t="s">
        <v>128</v>
      </c>
      <c r="Z24" s="61" t="s">
        <v>53</v>
      </c>
      <c r="AZ24" s="57"/>
      <c r="BA24" s="57"/>
      <c r="BB24" s="57"/>
    </row>
    <row r="25" spans="1:54" ht="186" customHeight="1">
      <c r="A25" s="62" t="s">
        <v>129</v>
      </c>
      <c r="B25" s="49" t="s">
        <v>197</v>
      </c>
      <c r="C25" s="51" t="s">
        <v>130</v>
      </c>
      <c r="D25" s="45">
        <v>50000</v>
      </c>
      <c r="E25" s="48">
        <f t="shared" si="7"/>
        <v>50000</v>
      </c>
      <c r="F25" s="45">
        <v>50000</v>
      </c>
      <c r="G25" s="45">
        <v>0</v>
      </c>
      <c r="H25" s="45">
        <v>0</v>
      </c>
      <c r="I25" s="48">
        <f t="shared" si="8"/>
        <v>50000</v>
      </c>
      <c r="J25" s="45"/>
      <c r="K25" s="45"/>
      <c r="L25" s="45"/>
      <c r="M25" s="45"/>
      <c r="N25" s="45"/>
      <c r="O25" s="45"/>
      <c r="P25" s="45"/>
      <c r="Q25" s="45"/>
      <c r="R25" s="46">
        <f t="shared" si="2"/>
        <v>0</v>
      </c>
      <c r="S25" s="45">
        <v>0</v>
      </c>
      <c r="T25" s="45">
        <v>0</v>
      </c>
      <c r="U25" s="48">
        <f>SUM(R25:T25)</f>
        <v>0</v>
      </c>
      <c r="V25" s="49" t="s">
        <v>123</v>
      </c>
      <c r="W25" s="49" t="s">
        <v>131</v>
      </c>
      <c r="X25" s="49" t="s">
        <v>123</v>
      </c>
      <c r="Y25" s="61" t="s">
        <v>132</v>
      </c>
      <c r="Z25" s="61" t="s">
        <v>53</v>
      </c>
      <c r="AZ25" s="57"/>
      <c r="BA25" s="57"/>
      <c r="BB25" s="57"/>
    </row>
    <row r="26" spans="1:54" ht="96" customHeight="1">
      <c r="A26" s="62" t="s">
        <v>129</v>
      </c>
      <c r="B26" s="49" t="s">
        <v>198</v>
      </c>
      <c r="C26" s="51" t="s">
        <v>133</v>
      </c>
      <c r="D26" s="45">
        <v>400000</v>
      </c>
      <c r="E26" s="48">
        <f t="shared" si="7"/>
        <v>400000</v>
      </c>
      <c r="F26" s="45">
        <v>100000</v>
      </c>
      <c r="G26" s="45">
        <v>0</v>
      </c>
      <c r="H26" s="45">
        <v>0</v>
      </c>
      <c r="I26" s="48">
        <f t="shared" si="8"/>
        <v>100000</v>
      </c>
      <c r="J26" s="45"/>
      <c r="K26" s="45"/>
      <c r="L26" s="45"/>
      <c r="M26" s="45"/>
      <c r="N26" s="45"/>
      <c r="O26" s="45"/>
      <c r="P26" s="45">
        <v>300000</v>
      </c>
      <c r="Q26" s="45"/>
      <c r="R26" s="46">
        <f t="shared" si="2"/>
        <v>300000</v>
      </c>
      <c r="S26" s="45">
        <v>0</v>
      </c>
      <c r="T26" s="45">
        <v>0</v>
      </c>
      <c r="U26" s="48">
        <f>SUM(R26:T26)</f>
        <v>300000</v>
      </c>
      <c r="V26" s="49" t="s">
        <v>134</v>
      </c>
      <c r="W26" s="49" t="s">
        <v>135</v>
      </c>
      <c r="X26" s="49" t="s">
        <v>123</v>
      </c>
      <c r="Y26" s="61" t="s">
        <v>89</v>
      </c>
      <c r="Z26" s="61" t="s">
        <v>53</v>
      </c>
      <c r="AZ26" s="57"/>
      <c r="BA26" s="57"/>
      <c r="BB26" s="57"/>
    </row>
    <row r="27" spans="1:54" ht="95.25" customHeight="1">
      <c r="A27" s="62" t="s">
        <v>129</v>
      </c>
      <c r="B27" s="49" t="s">
        <v>148</v>
      </c>
      <c r="C27" s="51" t="s">
        <v>136</v>
      </c>
      <c r="D27" s="45">
        <v>75000</v>
      </c>
      <c r="E27" s="45">
        <f t="shared" si="7"/>
        <v>75000</v>
      </c>
      <c r="F27" s="45">
        <v>25000</v>
      </c>
      <c r="G27" s="45">
        <v>25000</v>
      </c>
      <c r="H27" s="45">
        <v>25000</v>
      </c>
      <c r="I27" s="48">
        <f t="shared" si="8"/>
        <v>75000</v>
      </c>
      <c r="J27" s="45"/>
      <c r="K27" s="45"/>
      <c r="L27" s="45"/>
      <c r="M27" s="45"/>
      <c r="N27" s="45"/>
      <c r="O27" s="45"/>
      <c r="P27" s="45"/>
      <c r="Q27" s="45"/>
      <c r="R27" s="46">
        <f t="shared" si="2"/>
        <v>0</v>
      </c>
      <c r="S27" s="45">
        <v>0</v>
      </c>
      <c r="T27" s="45">
        <v>0</v>
      </c>
      <c r="U27" s="48">
        <f t="shared" ref="U27:U62" si="10">SUM(R27:T27)</f>
        <v>0</v>
      </c>
      <c r="V27" s="49" t="s">
        <v>123</v>
      </c>
      <c r="W27" s="49"/>
      <c r="X27" s="49" t="s">
        <v>123</v>
      </c>
      <c r="Y27" s="61" t="s">
        <v>89</v>
      </c>
      <c r="Z27" s="61" t="s">
        <v>53</v>
      </c>
      <c r="AZ27" s="57"/>
      <c r="BA27" s="57"/>
      <c r="BB27" s="57"/>
    </row>
    <row r="28" spans="1:54" ht="138.75" customHeight="1">
      <c r="A28" s="63" t="s">
        <v>125</v>
      </c>
      <c r="B28" s="46" t="s">
        <v>137</v>
      </c>
      <c r="C28" s="46" t="s">
        <v>138</v>
      </c>
      <c r="D28" s="46">
        <v>1150000</v>
      </c>
      <c r="E28" s="46">
        <f t="shared" si="7"/>
        <v>300000</v>
      </c>
      <c r="F28" s="45">
        <v>0</v>
      </c>
      <c r="G28" s="45">
        <v>300000</v>
      </c>
      <c r="H28" s="45">
        <v>0</v>
      </c>
      <c r="I28" s="48">
        <f t="shared" si="8"/>
        <v>300000</v>
      </c>
      <c r="J28" s="45"/>
      <c r="K28" s="45"/>
      <c r="L28" s="45"/>
      <c r="M28" s="45"/>
      <c r="N28" s="45"/>
      <c r="O28" s="45"/>
      <c r="P28" s="45"/>
      <c r="Q28" s="45"/>
      <c r="R28" s="46">
        <f t="shared" si="2"/>
        <v>0</v>
      </c>
      <c r="S28" s="45">
        <v>0</v>
      </c>
      <c r="T28" s="45">
        <v>0</v>
      </c>
      <c r="U28" s="48">
        <f t="shared" si="10"/>
        <v>0</v>
      </c>
      <c r="V28" s="49" t="s">
        <v>123</v>
      </c>
      <c r="W28" s="49" t="s">
        <v>139</v>
      </c>
      <c r="X28" s="49" t="s">
        <v>123</v>
      </c>
      <c r="Y28" s="61" t="s">
        <v>140</v>
      </c>
      <c r="Z28" s="61" t="s">
        <v>53</v>
      </c>
      <c r="AZ28" s="57"/>
      <c r="BA28" s="57"/>
      <c r="BB28" s="57"/>
    </row>
    <row r="29" spans="1:54" ht="117" customHeight="1">
      <c r="A29" s="63" t="s">
        <v>191</v>
      </c>
      <c r="B29" s="46" t="s">
        <v>141</v>
      </c>
      <c r="C29" s="46" t="s">
        <v>142</v>
      </c>
      <c r="D29" s="46">
        <v>730000</v>
      </c>
      <c r="E29" s="47">
        <f t="shared" si="7"/>
        <v>730000</v>
      </c>
      <c r="F29" s="45">
        <v>30000</v>
      </c>
      <c r="G29" s="45">
        <v>350000</v>
      </c>
      <c r="H29" s="45">
        <v>350000</v>
      </c>
      <c r="I29" s="48">
        <f t="shared" si="8"/>
        <v>730000</v>
      </c>
      <c r="J29" s="45"/>
      <c r="K29" s="45"/>
      <c r="L29" s="45"/>
      <c r="M29" s="45"/>
      <c r="N29" s="45"/>
      <c r="O29" s="45"/>
      <c r="P29" s="45"/>
      <c r="Q29" s="45"/>
      <c r="R29" s="46">
        <f t="shared" si="2"/>
        <v>0</v>
      </c>
      <c r="S29" s="45">
        <v>0</v>
      </c>
      <c r="T29" s="45">
        <v>0</v>
      </c>
      <c r="U29" s="48">
        <f t="shared" si="10"/>
        <v>0</v>
      </c>
      <c r="V29" s="49" t="s">
        <v>123</v>
      </c>
      <c r="W29" s="49" t="s">
        <v>143</v>
      </c>
      <c r="X29" s="49" t="s">
        <v>123</v>
      </c>
      <c r="Y29" s="61" t="s">
        <v>144</v>
      </c>
      <c r="Z29" s="61" t="s">
        <v>53</v>
      </c>
      <c r="AZ29" s="57"/>
      <c r="BA29" s="57"/>
      <c r="BB29" s="57"/>
    </row>
    <row r="30" spans="1:54" ht="91.5" customHeight="1">
      <c r="A30" s="63" t="s">
        <v>191</v>
      </c>
      <c r="B30" s="46" t="s">
        <v>145</v>
      </c>
      <c r="C30" s="46" t="s">
        <v>146</v>
      </c>
      <c r="D30" s="46">
        <v>200000</v>
      </c>
      <c r="E30" s="47">
        <f t="shared" si="7"/>
        <v>200000</v>
      </c>
      <c r="F30" s="45">
        <v>110000</v>
      </c>
      <c r="G30" s="45">
        <v>45000</v>
      </c>
      <c r="H30" s="45">
        <v>45000</v>
      </c>
      <c r="I30" s="48">
        <f t="shared" si="8"/>
        <v>200000</v>
      </c>
      <c r="J30" s="45"/>
      <c r="K30" s="45"/>
      <c r="L30" s="45"/>
      <c r="M30" s="45"/>
      <c r="N30" s="45"/>
      <c r="O30" s="45"/>
      <c r="P30" s="45"/>
      <c r="Q30" s="45"/>
      <c r="R30" s="46">
        <f t="shared" si="2"/>
        <v>0</v>
      </c>
      <c r="S30" s="45">
        <v>0</v>
      </c>
      <c r="T30" s="45">
        <v>0</v>
      </c>
      <c r="U30" s="48">
        <f t="shared" si="10"/>
        <v>0</v>
      </c>
      <c r="V30" s="49" t="s">
        <v>123</v>
      </c>
      <c r="W30" s="49" t="s">
        <v>147</v>
      </c>
      <c r="X30" s="49" t="s">
        <v>123</v>
      </c>
      <c r="Y30" s="61" t="s">
        <v>144</v>
      </c>
      <c r="Z30" s="61" t="s">
        <v>53</v>
      </c>
      <c r="AZ30" s="57"/>
      <c r="BA30" s="57"/>
      <c r="BB30" s="57"/>
    </row>
    <row r="31" spans="1:54" ht="91.5" customHeight="1">
      <c r="A31" s="63" t="s">
        <v>186</v>
      </c>
      <c r="B31" s="46" t="s">
        <v>222</v>
      </c>
      <c r="C31" s="46" t="s">
        <v>223</v>
      </c>
      <c r="D31" s="46">
        <v>159300</v>
      </c>
      <c r="E31" s="47">
        <f>SUM(I31+U31)</f>
        <v>159300</v>
      </c>
      <c r="F31" s="45">
        <v>111510</v>
      </c>
      <c r="G31" s="45">
        <v>0</v>
      </c>
      <c r="H31" s="45">
        <v>0</v>
      </c>
      <c r="I31" s="48">
        <f t="shared" si="8"/>
        <v>111510</v>
      </c>
      <c r="J31" s="45"/>
      <c r="K31" s="45"/>
      <c r="L31" s="45"/>
      <c r="M31" s="45"/>
      <c r="N31" s="45"/>
      <c r="O31" s="45"/>
      <c r="P31" s="45">
        <v>47790</v>
      </c>
      <c r="Q31" s="45"/>
      <c r="R31" s="46">
        <v>47790</v>
      </c>
      <c r="S31" s="45">
        <v>0</v>
      </c>
      <c r="T31" s="45">
        <v>0</v>
      </c>
      <c r="U31" s="48">
        <f t="shared" si="10"/>
        <v>47790</v>
      </c>
      <c r="V31" s="49"/>
      <c r="W31" s="49"/>
      <c r="X31" s="49" t="s">
        <v>189</v>
      </c>
      <c r="Y31" s="61">
        <v>2022</v>
      </c>
      <c r="Z31" s="61" t="s">
        <v>53</v>
      </c>
      <c r="AZ31" s="57"/>
      <c r="BA31" s="57"/>
      <c r="BB31" s="57"/>
    </row>
    <row r="32" spans="1:54" ht="90.75" customHeight="1">
      <c r="A32" s="63" t="s">
        <v>121</v>
      </c>
      <c r="B32" s="46" t="s">
        <v>219</v>
      </c>
      <c r="C32" s="46" t="s">
        <v>220</v>
      </c>
      <c r="D32" s="46">
        <v>45380</v>
      </c>
      <c r="E32" s="47">
        <f>SUM(I32+U32)</f>
        <v>45380</v>
      </c>
      <c r="F32" s="45">
        <v>10380</v>
      </c>
      <c r="G32" s="45">
        <v>0</v>
      </c>
      <c r="H32" s="45">
        <v>0</v>
      </c>
      <c r="I32" s="48">
        <f t="shared" si="8"/>
        <v>10380</v>
      </c>
      <c r="J32" s="45"/>
      <c r="K32" s="45"/>
      <c r="L32" s="45"/>
      <c r="M32" s="45"/>
      <c r="N32" s="45"/>
      <c r="O32" s="45"/>
      <c r="P32" s="45">
        <v>35000</v>
      </c>
      <c r="Q32" s="45"/>
      <c r="R32" s="46">
        <v>35000</v>
      </c>
      <c r="S32" s="45">
        <v>0</v>
      </c>
      <c r="T32" s="45">
        <v>0</v>
      </c>
      <c r="U32" s="48">
        <f t="shared" si="10"/>
        <v>35000</v>
      </c>
      <c r="V32" s="49"/>
      <c r="W32" s="49" t="s">
        <v>221</v>
      </c>
      <c r="X32" s="49" t="s">
        <v>189</v>
      </c>
      <c r="Y32" s="61">
        <v>2022</v>
      </c>
      <c r="Z32" s="61" t="s">
        <v>53</v>
      </c>
      <c r="AZ32" s="57"/>
      <c r="BA32" s="57"/>
      <c r="BB32" s="57"/>
    </row>
    <row r="33" spans="1:54" ht="235.5" customHeight="1">
      <c r="A33" s="63" t="s">
        <v>186</v>
      </c>
      <c r="B33" s="46" t="s">
        <v>187</v>
      </c>
      <c r="C33" s="46" t="s">
        <v>188</v>
      </c>
      <c r="D33" s="46">
        <v>0</v>
      </c>
      <c r="E33" s="47">
        <f>SUM(I33+U33)</f>
        <v>0</v>
      </c>
      <c r="F33" s="45">
        <v>0</v>
      </c>
      <c r="G33" s="45">
        <v>0</v>
      </c>
      <c r="H33" s="45">
        <v>0</v>
      </c>
      <c r="I33" s="48">
        <f t="shared" si="8"/>
        <v>0</v>
      </c>
      <c r="J33" s="45"/>
      <c r="K33" s="45"/>
      <c r="L33" s="45"/>
      <c r="M33" s="45"/>
      <c r="N33" s="45"/>
      <c r="O33" s="45"/>
      <c r="P33" s="45"/>
      <c r="Q33" s="45"/>
      <c r="R33" s="46">
        <f t="shared" si="2"/>
        <v>0</v>
      </c>
      <c r="S33" s="45">
        <v>0</v>
      </c>
      <c r="T33" s="45">
        <v>0</v>
      </c>
      <c r="U33" s="48">
        <f t="shared" si="10"/>
        <v>0</v>
      </c>
      <c r="V33" s="49" t="s">
        <v>189</v>
      </c>
      <c r="W33" s="49"/>
      <c r="X33" s="49" t="s">
        <v>189</v>
      </c>
      <c r="Y33" s="61">
        <v>2022</v>
      </c>
      <c r="Z33" s="61" t="s">
        <v>53</v>
      </c>
      <c r="AZ33" s="57"/>
      <c r="BA33" s="57"/>
      <c r="BB33" s="57"/>
    </row>
    <row r="34" spans="1:54" ht="235.5" customHeight="1">
      <c r="A34" s="63" t="s">
        <v>186</v>
      </c>
      <c r="B34" s="46" t="s">
        <v>211</v>
      </c>
      <c r="C34" s="46" t="s">
        <v>212</v>
      </c>
      <c r="D34" s="46">
        <v>40000</v>
      </c>
      <c r="E34" s="47">
        <f t="shared" si="7"/>
        <v>40000</v>
      </c>
      <c r="F34" s="45">
        <v>0</v>
      </c>
      <c r="G34" s="45">
        <v>0</v>
      </c>
      <c r="H34" s="45">
        <v>0</v>
      </c>
      <c r="I34" s="48">
        <v>0</v>
      </c>
      <c r="J34" s="45"/>
      <c r="K34" s="45"/>
      <c r="L34" s="45"/>
      <c r="M34" s="45"/>
      <c r="N34" s="45"/>
      <c r="O34" s="45"/>
      <c r="P34" s="45"/>
      <c r="Q34" s="45">
        <v>40000</v>
      </c>
      <c r="R34" s="46">
        <v>40000</v>
      </c>
      <c r="S34" s="45">
        <v>0</v>
      </c>
      <c r="T34" s="45">
        <v>0</v>
      </c>
      <c r="U34" s="48">
        <f t="shared" si="10"/>
        <v>40000</v>
      </c>
      <c r="V34" s="49"/>
      <c r="W34" s="49"/>
      <c r="X34" s="49" t="s">
        <v>213</v>
      </c>
      <c r="Y34" s="61">
        <v>2022</v>
      </c>
      <c r="Z34" s="61" t="s">
        <v>53</v>
      </c>
      <c r="AZ34" s="57"/>
      <c r="BA34" s="57"/>
      <c r="BB34" s="57"/>
    </row>
    <row r="35" spans="1:54" ht="235.5" customHeight="1">
      <c r="A35" s="64" t="s">
        <v>224</v>
      </c>
      <c r="B35" s="46" t="s">
        <v>225</v>
      </c>
      <c r="C35" s="46" t="s">
        <v>226</v>
      </c>
      <c r="D35" s="46">
        <v>655000</v>
      </c>
      <c r="E35" s="47">
        <f t="shared" si="7"/>
        <v>655000</v>
      </c>
      <c r="F35" s="45">
        <v>95000</v>
      </c>
      <c r="G35" s="45">
        <v>80000</v>
      </c>
      <c r="H35" s="45">
        <v>80000</v>
      </c>
      <c r="I35" s="46">
        <f t="shared" ref="I35:I38" si="11">SUM(F35:H35)</f>
        <v>255000</v>
      </c>
      <c r="J35" s="45"/>
      <c r="K35" s="45"/>
      <c r="L35" s="45"/>
      <c r="M35" s="45"/>
      <c r="N35" s="45"/>
      <c r="O35" s="45"/>
      <c r="P35" s="45"/>
      <c r="Q35" s="45">
        <v>200000</v>
      </c>
      <c r="R35" s="46">
        <v>200000</v>
      </c>
      <c r="S35" s="45">
        <v>100000</v>
      </c>
      <c r="T35" s="45">
        <v>100000</v>
      </c>
      <c r="U35" s="48">
        <f t="shared" si="10"/>
        <v>400000</v>
      </c>
      <c r="V35" s="49"/>
      <c r="W35" s="49" t="s">
        <v>227</v>
      </c>
      <c r="X35" s="49" t="s">
        <v>189</v>
      </c>
      <c r="Y35" s="61">
        <v>2022</v>
      </c>
      <c r="Z35" s="61" t="s">
        <v>46</v>
      </c>
      <c r="AZ35" s="57"/>
      <c r="BA35" s="57"/>
      <c r="BB35" s="57"/>
    </row>
    <row r="36" spans="1:54" ht="235.5" customHeight="1">
      <c r="A36" s="64" t="s">
        <v>228</v>
      </c>
      <c r="B36" s="46" t="s">
        <v>231</v>
      </c>
      <c r="C36" s="46" t="s">
        <v>230</v>
      </c>
      <c r="D36" s="46">
        <v>23900</v>
      </c>
      <c r="E36" s="47">
        <f t="shared" si="7"/>
        <v>23900</v>
      </c>
      <c r="F36" s="45">
        <v>23900</v>
      </c>
      <c r="G36" s="45">
        <v>0</v>
      </c>
      <c r="H36" s="45">
        <v>0</v>
      </c>
      <c r="I36" s="46">
        <f t="shared" si="11"/>
        <v>23900</v>
      </c>
      <c r="J36" s="45"/>
      <c r="K36" s="45"/>
      <c r="L36" s="45"/>
      <c r="M36" s="45"/>
      <c r="N36" s="45"/>
      <c r="O36" s="45"/>
      <c r="P36" s="45"/>
      <c r="Q36" s="45"/>
      <c r="R36" s="46">
        <v>0</v>
      </c>
      <c r="S36" s="45">
        <v>0</v>
      </c>
      <c r="T36" s="45">
        <v>0</v>
      </c>
      <c r="U36" s="48">
        <f t="shared" si="10"/>
        <v>0</v>
      </c>
      <c r="V36" s="49"/>
      <c r="W36" s="49" t="s">
        <v>229</v>
      </c>
      <c r="X36" s="49" t="s">
        <v>189</v>
      </c>
      <c r="Y36" s="61">
        <v>2022</v>
      </c>
      <c r="Z36" s="61" t="s">
        <v>46</v>
      </c>
      <c r="AZ36" s="57"/>
      <c r="BA36" s="57"/>
      <c r="BB36" s="57"/>
    </row>
    <row r="37" spans="1:54" ht="235.5" customHeight="1">
      <c r="A37" s="64" t="s">
        <v>228</v>
      </c>
      <c r="B37" s="46" t="s">
        <v>232</v>
      </c>
      <c r="C37" s="46" t="s">
        <v>233</v>
      </c>
      <c r="D37" s="46">
        <v>19550</v>
      </c>
      <c r="E37" s="47">
        <f t="shared" si="7"/>
        <v>19550</v>
      </c>
      <c r="F37" s="45">
        <v>9550</v>
      </c>
      <c r="G37" s="45">
        <v>0</v>
      </c>
      <c r="H37" s="45">
        <v>0</v>
      </c>
      <c r="I37" s="46">
        <f t="shared" si="11"/>
        <v>9550</v>
      </c>
      <c r="J37" s="45"/>
      <c r="K37" s="45"/>
      <c r="L37" s="45"/>
      <c r="M37" s="45"/>
      <c r="N37" s="45"/>
      <c r="O37" s="45"/>
      <c r="P37" s="45">
        <v>10000</v>
      </c>
      <c r="Q37" s="45"/>
      <c r="R37" s="46">
        <v>10000</v>
      </c>
      <c r="S37" s="45">
        <v>0</v>
      </c>
      <c r="T37" s="45">
        <v>0</v>
      </c>
      <c r="U37" s="48">
        <f t="shared" si="10"/>
        <v>10000</v>
      </c>
      <c r="V37" s="49"/>
      <c r="W37" s="49" t="s">
        <v>234</v>
      </c>
      <c r="X37" s="49" t="s">
        <v>189</v>
      </c>
      <c r="Y37" s="61">
        <v>2022</v>
      </c>
      <c r="Z37" s="61" t="s">
        <v>46</v>
      </c>
      <c r="AZ37" s="57"/>
      <c r="BA37" s="57"/>
      <c r="BB37" s="57"/>
    </row>
    <row r="38" spans="1:54" ht="235.5" customHeight="1">
      <c r="A38" s="64" t="s">
        <v>214</v>
      </c>
      <c r="B38" s="46" t="s">
        <v>215</v>
      </c>
      <c r="C38" s="46" t="s">
        <v>216</v>
      </c>
      <c r="D38" s="46">
        <v>1300000</v>
      </c>
      <c r="E38" s="47">
        <f t="shared" si="7"/>
        <v>1300000</v>
      </c>
      <c r="F38" s="45">
        <v>500000</v>
      </c>
      <c r="G38" s="45">
        <v>500000</v>
      </c>
      <c r="H38" s="45">
        <v>300000</v>
      </c>
      <c r="I38" s="46">
        <f t="shared" si="11"/>
        <v>1300000</v>
      </c>
      <c r="J38" s="45"/>
      <c r="K38" s="45"/>
      <c r="L38" s="45"/>
      <c r="M38" s="45"/>
      <c r="N38" s="45"/>
      <c r="O38" s="45"/>
      <c r="P38" s="45"/>
      <c r="Q38" s="45"/>
      <c r="R38" s="46">
        <v>0</v>
      </c>
      <c r="S38" s="45">
        <v>0</v>
      </c>
      <c r="T38" s="45">
        <v>0</v>
      </c>
      <c r="U38" s="48">
        <f t="shared" si="10"/>
        <v>0</v>
      </c>
      <c r="V38" s="49"/>
      <c r="W38" s="49" t="s">
        <v>218</v>
      </c>
      <c r="X38" s="49" t="s">
        <v>217</v>
      </c>
      <c r="Y38" s="61">
        <v>2022</v>
      </c>
      <c r="Z38" s="61" t="s">
        <v>46</v>
      </c>
      <c r="AZ38" s="57"/>
      <c r="BA38" s="57"/>
      <c r="BB38" s="57"/>
    </row>
    <row r="39" spans="1:54" ht="180" customHeight="1">
      <c r="A39" s="64" t="s">
        <v>207</v>
      </c>
      <c r="B39" s="46" t="s">
        <v>208</v>
      </c>
      <c r="C39" s="46" t="s">
        <v>209</v>
      </c>
      <c r="D39" s="46">
        <v>3120000</v>
      </c>
      <c r="E39" s="47">
        <f t="shared" si="7"/>
        <v>3120000</v>
      </c>
      <c r="F39" s="45">
        <v>0</v>
      </c>
      <c r="G39" s="45">
        <v>0</v>
      </c>
      <c r="H39" s="45">
        <v>0</v>
      </c>
      <c r="I39" s="48">
        <v>0</v>
      </c>
      <c r="J39" s="45"/>
      <c r="K39" s="45"/>
      <c r="L39" s="45"/>
      <c r="M39" s="45"/>
      <c r="N39" s="45"/>
      <c r="O39" s="45">
        <v>3120000</v>
      </c>
      <c r="P39" s="45"/>
      <c r="Q39" s="45"/>
      <c r="R39" s="46">
        <v>3120000</v>
      </c>
      <c r="S39" s="45">
        <v>0</v>
      </c>
      <c r="T39" s="45">
        <v>0</v>
      </c>
      <c r="U39" s="48">
        <f t="shared" si="10"/>
        <v>3120000</v>
      </c>
      <c r="V39" s="49" t="s">
        <v>210</v>
      </c>
      <c r="W39" s="49"/>
      <c r="X39" s="49" t="s">
        <v>152</v>
      </c>
      <c r="Y39" s="61">
        <v>2022</v>
      </c>
      <c r="Z39" s="61" t="s">
        <v>46</v>
      </c>
      <c r="AZ39" s="57"/>
      <c r="BA39" s="57"/>
      <c r="BB39" s="57"/>
    </row>
    <row r="40" spans="1:54" ht="101.25" customHeight="1">
      <c r="A40" s="64" t="s">
        <v>203</v>
      </c>
      <c r="B40" s="46" t="s">
        <v>204</v>
      </c>
      <c r="C40" s="46" t="s">
        <v>205</v>
      </c>
      <c r="D40" s="46">
        <v>1833044</v>
      </c>
      <c r="E40" s="47">
        <f t="shared" si="7"/>
        <v>1833044</v>
      </c>
      <c r="F40" s="45">
        <v>0</v>
      </c>
      <c r="G40" s="45">
        <v>0</v>
      </c>
      <c r="H40" s="45">
        <v>0</v>
      </c>
      <c r="I40" s="48">
        <v>0</v>
      </c>
      <c r="J40" s="45"/>
      <c r="K40" s="45"/>
      <c r="L40" s="45"/>
      <c r="M40" s="45"/>
      <c r="N40" s="45"/>
      <c r="O40" s="45"/>
      <c r="P40" s="45"/>
      <c r="Q40" s="45">
        <v>1833044</v>
      </c>
      <c r="R40" s="46">
        <v>1833044</v>
      </c>
      <c r="S40" s="45"/>
      <c r="T40" s="45"/>
      <c r="U40" s="48">
        <f t="shared" si="10"/>
        <v>1833044</v>
      </c>
      <c r="V40" s="49" t="s">
        <v>206</v>
      </c>
      <c r="W40" s="49"/>
      <c r="X40" s="49" t="s">
        <v>152</v>
      </c>
      <c r="Y40" s="61">
        <v>2022</v>
      </c>
      <c r="Z40" s="61" t="s">
        <v>46</v>
      </c>
      <c r="AZ40" s="57"/>
      <c r="BA40" s="57"/>
      <c r="BB40" s="57"/>
    </row>
    <row r="41" spans="1:54" ht="105.75" customHeight="1">
      <c r="A41" s="64" t="s">
        <v>192</v>
      </c>
      <c r="B41" s="66" t="s">
        <v>149</v>
      </c>
      <c r="C41" s="51" t="s">
        <v>150</v>
      </c>
      <c r="D41" s="46">
        <v>750000</v>
      </c>
      <c r="E41" s="47">
        <f t="shared" si="7"/>
        <v>750000</v>
      </c>
      <c r="F41" s="46">
        <v>0</v>
      </c>
      <c r="G41" s="46">
        <v>0</v>
      </c>
      <c r="H41" s="46">
        <v>0</v>
      </c>
      <c r="I41" s="46">
        <f t="shared" ref="I41:I54" si="12">SUM(F41:H41)</f>
        <v>0</v>
      </c>
      <c r="J41" s="46"/>
      <c r="K41" s="46"/>
      <c r="L41" s="46">
        <v>750000</v>
      </c>
      <c r="M41" s="46"/>
      <c r="N41" s="46"/>
      <c r="O41" s="46"/>
      <c r="P41" s="46"/>
      <c r="Q41" s="46"/>
      <c r="R41" s="46">
        <f t="shared" si="2"/>
        <v>750000</v>
      </c>
      <c r="S41" s="46">
        <v>0</v>
      </c>
      <c r="T41" s="46">
        <v>0</v>
      </c>
      <c r="U41" s="48">
        <f t="shared" si="10"/>
        <v>750000</v>
      </c>
      <c r="V41" s="49" t="s">
        <v>151</v>
      </c>
      <c r="W41" s="49"/>
      <c r="X41" s="49" t="s">
        <v>152</v>
      </c>
      <c r="Y41" s="53">
        <v>2022</v>
      </c>
      <c r="Z41" s="53" t="s">
        <v>46</v>
      </c>
      <c r="AZ41" s="57"/>
      <c r="BA41" s="57"/>
      <c r="BB41" s="57"/>
    </row>
    <row r="42" spans="1:54" ht="98.25" customHeight="1">
      <c r="A42" s="65" t="s">
        <v>193</v>
      </c>
      <c r="B42" s="46" t="s">
        <v>153</v>
      </c>
      <c r="C42" s="46" t="s">
        <v>154</v>
      </c>
      <c r="D42" s="46">
        <v>4170000</v>
      </c>
      <c r="E42" s="47">
        <f t="shared" si="7"/>
        <v>4170000</v>
      </c>
      <c r="F42" s="46">
        <v>4170000</v>
      </c>
      <c r="G42" s="46">
        <v>0</v>
      </c>
      <c r="H42" s="46">
        <v>0</v>
      </c>
      <c r="I42" s="46">
        <f t="shared" si="12"/>
        <v>4170000</v>
      </c>
      <c r="J42" s="46"/>
      <c r="K42" s="46"/>
      <c r="L42" s="46"/>
      <c r="M42" s="46"/>
      <c r="N42" s="46"/>
      <c r="O42" s="46"/>
      <c r="P42" s="46"/>
      <c r="Q42" s="46"/>
      <c r="R42" s="46">
        <f t="shared" si="2"/>
        <v>0</v>
      </c>
      <c r="S42" s="46">
        <v>0</v>
      </c>
      <c r="T42" s="46">
        <v>0</v>
      </c>
      <c r="U42" s="48">
        <f t="shared" si="10"/>
        <v>0</v>
      </c>
      <c r="V42" s="46"/>
      <c r="W42" s="41"/>
      <c r="X42" s="49" t="s">
        <v>152</v>
      </c>
      <c r="Y42" s="53">
        <v>2022</v>
      </c>
      <c r="Z42" s="53" t="s">
        <v>46</v>
      </c>
      <c r="AZ42" s="57"/>
      <c r="BA42" s="57"/>
      <c r="BB42" s="57"/>
    </row>
    <row r="43" spans="1:54" ht="79.5" customHeight="1">
      <c r="A43" s="65" t="s">
        <v>193</v>
      </c>
      <c r="B43" s="46" t="s">
        <v>155</v>
      </c>
      <c r="C43" s="46" t="s">
        <v>156</v>
      </c>
      <c r="D43" s="46">
        <v>402480</v>
      </c>
      <c r="E43" s="46">
        <f t="shared" si="7"/>
        <v>402480</v>
      </c>
      <c r="F43" s="46">
        <v>402480</v>
      </c>
      <c r="G43" s="46">
        <v>0</v>
      </c>
      <c r="H43" s="46">
        <v>0</v>
      </c>
      <c r="I43" s="46">
        <f t="shared" si="12"/>
        <v>402480</v>
      </c>
      <c r="J43" s="46"/>
      <c r="K43" s="46"/>
      <c r="L43" s="46"/>
      <c r="M43" s="46"/>
      <c r="N43" s="46"/>
      <c r="O43" s="46"/>
      <c r="P43" s="46"/>
      <c r="Q43" s="46"/>
      <c r="R43" s="46">
        <f t="shared" si="2"/>
        <v>0</v>
      </c>
      <c r="S43" s="46">
        <v>0</v>
      </c>
      <c r="T43" s="46">
        <v>0</v>
      </c>
      <c r="U43" s="48">
        <f t="shared" si="10"/>
        <v>0</v>
      </c>
      <c r="V43" s="46"/>
      <c r="W43" s="41"/>
      <c r="X43" s="49" t="s">
        <v>152</v>
      </c>
      <c r="Y43" s="53">
        <v>2022</v>
      </c>
      <c r="Z43" s="53" t="s">
        <v>46</v>
      </c>
      <c r="AZ43" s="57"/>
      <c r="BA43" s="57"/>
      <c r="BB43" s="57"/>
    </row>
    <row r="44" spans="1:54" ht="81" customHeight="1">
      <c r="A44" s="65" t="s">
        <v>193</v>
      </c>
      <c r="B44" s="46" t="s">
        <v>157</v>
      </c>
      <c r="C44" s="46" t="s">
        <v>158</v>
      </c>
      <c r="D44" s="46">
        <v>210000</v>
      </c>
      <c r="E44" s="46">
        <f t="shared" si="7"/>
        <v>210000</v>
      </c>
      <c r="F44" s="46">
        <v>210000</v>
      </c>
      <c r="G44" s="46">
        <v>0</v>
      </c>
      <c r="H44" s="46">
        <v>0</v>
      </c>
      <c r="I44" s="46">
        <f t="shared" si="12"/>
        <v>210000</v>
      </c>
      <c r="J44" s="46"/>
      <c r="K44" s="46"/>
      <c r="L44" s="46"/>
      <c r="M44" s="46"/>
      <c r="N44" s="46"/>
      <c r="O44" s="46"/>
      <c r="P44" s="46"/>
      <c r="Q44" s="46"/>
      <c r="R44" s="46">
        <f t="shared" si="2"/>
        <v>0</v>
      </c>
      <c r="S44" s="46">
        <v>0</v>
      </c>
      <c r="T44" s="46">
        <v>0</v>
      </c>
      <c r="U44" s="48">
        <f t="shared" si="10"/>
        <v>0</v>
      </c>
      <c r="V44" s="46"/>
      <c r="W44" s="41"/>
      <c r="X44" s="49" t="s">
        <v>152</v>
      </c>
      <c r="Y44" s="53">
        <v>2022</v>
      </c>
      <c r="Z44" s="53" t="s">
        <v>46</v>
      </c>
      <c r="AZ44" s="57"/>
      <c r="BA44" s="57"/>
      <c r="BB44" s="57"/>
    </row>
    <row r="45" spans="1:54" ht="71.25" customHeight="1">
      <c r="A45" s="65" t="s">
        <v>193</v>
      </c>
      <c r="B45" s="46" t="s">
        <v>159</v>
      </c>
      <c r="C45" s="46" t="s">
        <v>160</v>
      </c>
      <c r="D45" s="46">
        <v>8250000</v>
      </c>
      <c r="E45" s="46">
        <f t="shared" si="7"/>
        <v>8250000</v>
      </c>
      <c r="F45" s="46">
        <v>8250000</v>
      </c>
      <c r="G45" s="46">
        <v>0</v>
      </c>
      <c r="H45" s="46">
        <v>0</v>
      </c>
      <c r="I45" s="46">
        <f t="shared" si="12"/>
        <v>8250000</v>
      </c>
      <c r="J45" s="46"/>
      <c r="K45" s="46"/>
      <c r="L45" s="46"/>
      <c r="M45" s="46"/>
      <c r="N45" s="46"/>
      <c r="O45" s="46"/>
      <c r="P45" s="46"/>
      <c r="Q45" s="46"/>
      <c r="R45" s="46">
        <v>0</v>
      </c>
      <c r="S45" s="46">
        <v>0</v>
      </c>
      <c r="T45" s="46">
        <v>0</v>
      </c>
      <c r="U45" s="48">
        <f t="shared" si="10"/>
        <v>0</v>
      </c>
      <c r="V45" s="46"/>
      <c r="W45" s="41"/>
      <c r="X45" s="49" t="s">
        <v>152</v>
      </c>
      <c r="Y45" s="53">
        <v>2022</v>
      </c>
      <c r="Z45" s="53" t="s">
        <v>46</v>
      </c>
      <c r="AZ45" s="57"/>
      <c r="BA45" s="57"/>
      <c r="BB45" s="57"/>
    </row>
    <row r="46" spans="1:54" ht="85.5" customHeight="1">
      <c r="A46" s="65" t="s">
        <v>193</v>
      </c>
      <c r="B46" s="46" t="s">
        <v>161</v>
      </c>
      <c r="C46" s="46" t="s">
        <v>162</v>
      </c>
      <c r="D46" s="46">
        <v>540000</v>
      </c>
      <c r="E46" s="46">
        <f t="shared" si="7"/>
        <v>540000</v>
      </c>
      <c r="F46" s="46">
        <v>144000</v>
      </c>
      <c r="G46" s="46">
        <v>144000</v>
      </c>
      <c r="H46" s="46">
        <v>144000</v>
      </c>
      <c r="I46" s="46">
        <f t="shared" si="12"/>
        <v>432000</v>
      </c>
      <c r="J46" s="46"/>
      <c r="K46" s="46"/>
      <c r="L46" s="46"/>
      <c r="M46" s="46"/>
      <c r="N46" s="46"/>
      <c r="O46" s="46"/>
      <c r="P46" s="46"/>
      <c r="Q46" s="46"/>
      <c r="R46" s="46">
        <v>36000</v>
      </c>
      <c r="S46" s="46">
        <v>36000</v>
      </c>
      <c r="T46" s="46">
        <v>36000</v>
      </c>
      <c r="U46" s="48">
        <f t="shared" si="10"/>
        <v>108000</v>
      </c>
      <c r="V46" s="46"/>
      <c r="W46" s="41"/>
      <c r="X46" s="49" t="s">
        <v>152</v>
      </c>
      <c r="Y46" s="53">
        <v>2022</v>
      </c>
      <c r="Z46" s="53" t="s">
        <v>46</v>
      </c>
      <c r="AZ46" s="57"/>
      <c r="BA46" s="57"/>
      <c r="BB46" s="57"/>
    </row>
    <row r="47" spans="1:54" ht="87.75" customHeight="1">
      <c r="A47" s="65" t="s">
        <v>193</v>
      </c>
      <c r="B47" s="46" t="s">
        <v>163</v>
      </c>
      <c r="C47" s="46" t="s">
        <v>164</v>
      </c>
      <c r="D47" s="46">
        <v>160000</v>
      </c>
      <c r="E47" s="46">
        <f t="shared" si="7"/>
        <v>160000</v>
      </c>
      <c r="F47" s="46">
        <v>28000</v>
      </c>
      <c r="G47" s="46">
        <v>42000</v>
      </c>
      <c r="H47" s="46">
        <v>42000</v>
      </c>
      <c r="I47" s="46">
        <f t="shared" si="12"/>
        <v>112000</v>
      </c>
      <c r="J47" s="46"/>
      <c r="K47" s="46"/>
      <c r="L47" s="46"/>
      <c r="M47" s="46"/>
      <c r="N47" s="46"/>
      <c r="O47" s="46"/>
      <c r="P47" s="46"/>
      <c r="Q47" s="46"/>
      <c r="R47" s="46">
        <v>12000</v>
      </c>
      <c r="S47" s="46">
        <v>18000</v>
      </c>
      <c r="T47" s="46">
        <v>18000</v>
      </c>
      <c r="U47" s="48">
        <f t="shared" si="10"/>
        <v>48000</v>
      </c>
      <c r="V47" s="46"/>
      <c r="W47" s="41"/>
      <c r="X47" s="49" t="s">
        <v>152</v>
      </c>
      <c r="Y47" s="53">
        <v>2022</v>
      </c>
      <c r="Z47" s="53" t="s">
        <v>46</v>
      </c>
      <c r="AZ47" s="57"/>
      <c r="BA47" s="57"/>
      <c r="BB47" s="57"/>
    </row>
    <row r="48" spans="1:54" ht="119.25" customHeight="1">
      <c r="A48" s="65" t="s">
        <v>193</v>
      </c>
      <c r="B48" s="46" t="s">
        <v>202</v>
      </c>
      <c r="C48" s="46" t="s">
        <v>165</v>
      </c>
      <c r="D48" s="46">
        <v>120000</v>
      </c>
      <c r="E48" s="46">
        <f t="shared" si="7"/>
        <v>120000</v>
      </c>
      <c r="F48" s="46">
        <v>20000</v>
      </c>
      <c r="G48" s="46">
        <v>50000</v>
      </c>
      <c r="H48" s="46">
        <v>50000</v>
      </c>
      <c r="I48" s="46">
        <f t="shared" si="12"/>
        <v>120000</v>
      </c>
      <c r="J48" s="46"/>
      <c r="K48" s="46"/>
      <c r="L48" s="46"/>
      <c r="M48" s="46"/>
      <c r="N48" s="46"/>
      <c r="O48" s="46"/>
      <c r="P48" s="46"/>
      <c r="Q48" s="46"/>
      <c r="R48" s="46">
        <f t="shared" si="2"/>
        <v>0</v>
      </c>
      <c r="S48" s="46">
        <v>0</v>
      </c>
      <c r="T48" s="46">
        <v>0</v>
      </c>
      <c r="U48" s="48">
        <f t="shared" si="10"/>
        <v>0</v>
      </c>
      <c r="V48" s="46"/>
      <c r="W48" s="41"/>
      <c r="X48" s="49" t="s">
        <v>152</v>
      </c>
      <c r="Y48" s="53">
        <v>2022</v>
      </c>
      <c r="Z48" s="53" t="s">
        <v>46</v>
      </c>
      <c r="AZ48" s="57"/>
      <c r="BA48" s="57"/>
      <c r="BB48" s="57"/>
    </row>
    <row r="49" spans="1:54" ht="144" customHeight="1">
      <c r="A49" s="65" t="s">
        <v>193</v>
      </c>
      <c r="B49" s="46" t="s">
        <v>166</v>
      </c>
      <c r="C49" s="46" t="s">
        <v>167</v>
      </c>
      <c r="D49" s="46">
        <v>2600000</v>
      </c>
      <c r="E49" s="46">
        <f t="shared" si="7"/>
        <v>2600000</v>
      </c>
      <c r="F49" s="46">
        <v>480000</v>
      </c>
      <c r="G49" s="46">
        <v>700000</v>
      </c>
      <c r="H49" s="46">
        <v>700000</v>
      </c>
      <c r="I49" s="46">
        <f t="shared" si="12"/>
        <v>1880000</v>
      </c>
      <c r="J49" s="46"/>
      <c r="K49" s="46"/>
      <c r="L49" s="46"/>
      <c r="M49" s="46"/>
      <c r="N49" s="46"/>
      <c r="O49" s="46"/>
      <c r="P49" s="46"/>
      <c r="Q49" s="46">
        <v>120000</v>
      </c>
      <c r="R49" s="46">
        <f t="shared" si="2"/>
        <v>120000</v>
      </c>
      <c r="S49" s="46">
        <v>300000</v>
      </c>
      <c r="T49" s="46">
        <v>300000</v>
      </c>
      <c r="U49" s="48">
        <f t="shared" si="10"/>
        <v>720000</v>
      </c>
      <c r="V49" s="46"/>
      <c r="W49" s="41"/>
      <c r="X49" s="49" t="s">
        <v>152</v>
      </c>
      <c r="Y49" s="53">
        <v>2022</v>
      </c>
      <c r="Z49" s="53" t="s">
        <v>46</v>
      </c>
      <c r="AZ49" s="57"/>
      <c r="BA49" s="57"/>
      <c r="BB49" s="57"/>
    </row>
    <row r="50" spans="1:54" ht="277.5" customHeight="1">
      <c r="A50" s="65" t="s">
        <v>193</v>
      </c>
      <c r="B50" s="46" t="s">
        <v>168</v>
      </c>
      <c r="C50" s="46" t="s">
        <v>175</v>
      </c>
      <c r="D50" s="46">
        <v>120000</v>
      </c>
      <c r="E50" s="46">
        <f t="shared" si="7"/>
        <v>120000</v>
      </c>
      <c r="F50" s="46">
        <v>120000</v>
      </c>
      <c r="G50" s="46">
        <v>0</v>
      </c>
      <c r="H50" s="46">
        <v>0</v>
      </c>
      <c r="I50" s="46">
        <f t="shared" si="12"/>
        <v>120000</v>
      </c>
      <c r="J50" s="46"/>
      <c r="K50" s="46"/>
      <c r="L50" s="46"/>
      <c r="M50" s="46"/>
      <c r="N50" s="46"/>
      <c r="O50" s="46"/>
      <c r="P50" s="46"/>
      <c r="Q50" s="46"/>
      <c r="R50" s="46">
        <f t="shared" si="2"/>
        <v>0</v>
      </c>
      <c r="S50" s="46">
        <v>0</v>
      </c>
      <c r="T50" s="46">
        <v>0</v>
      </c>
      <c r="U50" s="48">
        <f t="shared" si="10"/>
        <v>0</v>
      </c>
      <c r="V50" s="46"/>
      <c r="W50" s="41"/>
      <c r="X50" s="49" t="s">
        <v>152</v>
      </c>
      <c r="Y50" s="53">
        <v>2022</v>
      </c>
      <c r="Z50" s="53" t="s">
        <v>46</v>
      </c>
      <c r="AZ50" s="57"/>
      <c r="BA50" s="57"/>
      <c r="BB50" s="57"/>
    </row>
    <row r="51" spans="1:54" ht="96" customHeight="1">
      <c r="A51" s="65" t="s">
        <v>199</v>
      </c>
      <c r="B51" s="46" t="s">
        <v>200</v>
      </c>
      <c r="C51" s="46" t="s">
        <v>201</v>
      </c>
      <c r="D51" s="46">
        <v>45000</v>
      </c>
      <c r="E51" s="46">
        <f t="shared" si="7"/>
        <v>45000</v>
      </c>
      <c r="F51" s="46">
        <v>45000</v>
      </c>
      <c r="G51" s="46">
        <v>0</v>
      </c>
      <c r="H51" s="46">
        <v>0</v>
      </c>
      <c r="I51" s="46">
        <f t="shared" si="12"/>
        <v>45000</v>
      </c>
      <c r="J51" s="46"/>
      <c r="K51" s="46"/>
      <c r="L51" s="46"/>
      <c r="M51" s="46"/>
      <c r="N51" s="46"/>
      <c r="O51" s="46"/>
      <c r="P51" s="46"/>
      <c r="Q51" s="46"/>
      <c r="R51" s="46">
        <v>0</v>
      </c>
      <c r="S51" s="46">
        <v>0</v>
      </c>
      <c r="T51" s="46">
        <v>0</v>
      </c>
      <c r="U51" s="48">
        <f t="shared" si="10"/>
        <v>0</v>
      </c>
      <c r="V51" s="46"/>
      <c r="W51" s="41"/>
      <c r="X51" s="49" t="s">
        <v>152</v>
      </c>
      <c r="Y51" s="53">
        <v>2022</v>
      </c>
      <c r="Z51" s="53" t="s">
        <v>46</v>
      </c>
      <c r="AZ51" s="57"/>
      <c r="BA51" s="57"/>
      <c r="BB51" s="57"/>
    </row>
    <row r="52" spans="1:54" ht="75.75" customHeight="1">
      <c r="A52" s="65" t="s">
        <v>193</v>
      </c>
      <c r="B52" s="46" t="s">
        <v>169</v>
      </c>
      <c r="C52" s="46" t="s">
        <v>170</v>
      </c>
      <c r="D52" s="46">
        <v>253493</v>
      </c>
      <c r="E52" s="46">
        <f t="shared" si="7"/>
        <v>253493</v>
      </c>
      <c r="F52" s="46">
        <v>253493</v>
      </c>
      <c r="G52" s="46">
        <v>0</v>
      </c>
      <c r="H52" s="46">
        <v>0</v>
      </c>
      <c r="I52" s="46">
        <f t="shared" si="12"/>
        <v>253493</v>
      </c>
      <c r="J52" s="46"/>
      <c r="K52" s="46"/>
      <c r="L52" s="46"/>
      <c r="M52" s="46"/>
      <c r="N52" s="46"/>
      <c r="O52" s="46"/>
      <c r="P52" s="46"/>
      <c r="Q52" s="46"/>
      <c r="R52" s="46">
        <f t="shared" si="2"/>
        <v>0</v>
      </c>
      <c r="S52" s="46">
        <v>0</v>
      </c>
      <c r="T52" s="46">
        <v>0</v>
      </c>
      <c r="U52" s="48">
        <f t="shared" si="10"/>
        <v>0</v>
      </c>
      <c r="V52" s="41"/>
      <c r="W52" s="53"/>
      <c r="X52" s="49" t="s">
        <v>152</v>
      </c>
      <c r="Y52" s="53">
        <v>2022</v>
      </c>
      <c r="Z52" s="53" t="s">
        <v>46</v>
      </c>
      <c r="AZ52" s="57"/>
      <c r="BA52" s="57"/>
      <c r="BB52" s="57"/>
    </row>
    <row r="53" spans="1:54" ht="91.5" customHeight="1">
      <c r="A53" s="65" t="s">
        <v>193</v>
      </c>
      <c r="B53" s="46" t="s">
        <v>171</v>
      </c>
      <c r="C53" s="46" t="s">
        <v>172</v>
      </c>
      <c r="D53" s="46">
        <v>2000000</v>
      </c>
      <c r="E53" s="46">
        <f t="shared" si="7"/>
        <v>2000000</v>
      </c>
      <c r="F53" s="73">
        <v>2000000</v>
      </c>
      <c r="G53" s="46">
        <v>0</v>
      </c>
      <c r="H53" s="46">
        <v>0</v>
      </c>
      <c r="I53" s="46">
        <f t="shared" si="12"/>
        <v>2000000</v>
      </c>
      <c r="J53" s="46"/>
      <c r="K53" s="46"/>
      <c r="L53" s="46"/>
      <c r="M53" s="46"/>
      <c r="N53" s="46"/>
      <c r="O53" s="46"/>
      <c r="P53" s="46"/>
      <c r="Q53" s="46"/>
      <c r="R53" s="46">
        <f t="shared" si="2"/>
        <v>0</v>
      </c>
      <c r="S53" s="46">
        <v>0</v>
      </c>
      <c r="T53" s="46">
        <v>0</v>
      </c>
      <c r="U53" s="48">
        <f t="shared" si="10"/>
        <v>0</v>
      </c>
      <c r="V53" s="46"/>
      <c r="W53" s="41"/>
      <c r="X53" s="49" t="s">
        <v>152</v>
      </c>
      <c r="Y53" s="53">
        <v>2022</v>
      </c>
      <c r="Z53" s="53" t="s">
        <v>46</v>
      </c>
      <c r="AZ53" s="57"/>
      <c r="BA53" s="57"/>
      <c r="BB53" s="57"/>
    </row>
    <row r="54" spans="1:54" ht="77.25" customHeight="1">
      <c r="A54" s="65" t="s">
        <v>193</v>
      </c>
      <c r="B54" s="46" t="s">
        <v>173</v>
      </c>
      <c r="C54" s="46" t="s">
        <v>174</v>
      </c>
      <c r="D54" s="46">
        <v>80000</v>
      </c>
      <c r="E54" s="46">
        <f t="shared" si="7"/>
        <v>80000</v>
      </c>
      <c r="F54" s="46">
        <v>80000</v>
      </c>
      <c r="G54" s="46">
        <v>0</v>
      </c>
      <c r="H54" s="46">
        <v>0</v>
      </c>
      <c r="I54" s="46">
        <f t="shared" si="12"/>
        <v>80000</v>
      </c>
      <c r="J54" s="46"/>
      <c r="K54" s="46"/>
      <c r="L54" s="46"/>
      <c r="M54" s="46"/>
      <c r="N54" s="46"/>
      <c r="O54" s="46"/>
      <c r="P54" s="46"/>
      <c r="Q54" s="46"/>
      <c r="R54" s="46">
        <f t="shared" si="2"/>
        <v>0</v>
      </c>
      <c r="S54" s="46">
        <v>0</v>
      </c>
      <c r="T54" s="46">
        <v>0</v>
      </c>
      <c r="U54" s="48">
        <f t="shared" si="10"/>
        <v>0</v>
      </c>
      <c r="V54" s="46"/>
      <c r="W54" s="41"/>
      <c r="X54" s="49" t="s">
        <v>152</v>
      </c>
      <c r="Y54" s="53">
        <v>2022</v>
      </c>
      <c r="Z54" s="53" t="s">
        <v>46</v>
      </c>
      <c r="AZ54" s="57"/>
      <c r="BA54" s="57"/>
      <c r="BB54" s="57"/>
    </row>
    <row r="55" spans="1:54" ht="87" customHeight="1">
      <c r="A55" s="64" t="s">
        <v>176</v>
      </c>
      <c r="B55" s="41" t="s">
        <v>177</v>
      </c>
      <c r="C55" s="51"/>
      <c r="D55" s="46">
        <v>3264.3</v>
      </c>
      <c r="E55" s="47">
        <f t="shared" si="7"/>
        <v>3264.3</v>
      </c>
      <c r="F55" s="46">
        <v>3264.3</v>
      </c>
      <c r="G55" s="46">
        <v>0</v>
      </c>
      <c r="H55" s="46">
        <v>0</v>
      </c>
      <c r="I55" s="46">
        <f t="shared" ref="I55:I62" si="13">SUM(F55:H55)</f>
        <v>3264.3</v>
      </c>
      <c r="J55" s="46"/>
      <c r="K55" s="46"/>
      <c r="L55" s="46"/>
      <c r="M55" s="46"/>
      <c r="N55" s="46"/>
      <c r="O55" s="46"/>
      <c r="P55" s="46"/>
      <c r="Q55" s="46"/>
      <c r="R55" s="46">
        <f t="shared" si="2"/>
        <v>0</v>
      </c>
      <c r="S55" s="46">
        <v>0</v>
      </c>
      <c r="T55" s="46">
        <v>0</v>
      </c>
      <c r="U55" s="48">
        <f t="shared" si="10"/>
        <v>0</v>
      </c>
      <c r="V55" s="49" t="s">
        <v>178</v>
      </c>
      <c r="W55" s="49">
        <v>511700</v>
      </c>
      <c r="X55" s="49" t="s">
        <v>178</v>
      </c>
      <c r="Y55" s="53">
        <v>2022</v>
      </c>
      <c r="Z55" s="53" t="s">
        <v>46</v>
      </c>
      <c r="AZ55" s="57"/>
      <c r="BA55" s="57"/>
      <c r="BB55" s="57"/>
    </row>
    <row r="56" spans="1:54" ht="60" customHeight="1">
      <c r="A56" s="65" t="s">
        <v>176</v>
      </c>
      <c r="B56" s="46" t="s">
        <v>179</v>
      </c>
      <c r="C56" s="46"/>
      <c r="D56" s="46">
        <v>8176.03</v>
      </c>
      <c r="E56" s="47">
        <f t="shared" si="7"/>
        <v>8176.03</v>
      </c>
      <c r="F56" s="46">
        <v>8176.03</v>
      </c>
      <c r="G56" s="46">
        <v>0</v>
      </c>
      <c r="H56" s="46">
        <v>0</v>
      </c>
      <c r="I56" s="46">
        <f t="shared" si="13"/>
        <v>8176.03</v>
      </c>
      <c r="J56" s="46"/>
      <c r="K56" s="46"/>
      <c r="L56" s="46"/>
      <c r="M56" s="46"/>
      <c r="N56" s="46"/>
      <c r="O56" s="46"/>
      <c r="P56" s="46"/>
      <c r="Q56" s="46"/>
      <c r="R56" s="46">
        <f t="shared" si="2"/>
        <v>0</v>
      </c>
      <c r="S56" s="46">
        <v>0</v>
      </c>
      <c r="T56" s="46">
        <v>0</v>
      </c>
      <c r="U56" s="48">
        <f t="shared" si="10"/>
        <v>0</v>
      </c>
      <c r="V56" s="46" t="s">
        <v>178</v>
      </c>
      <c r="W56" s="41">
        <v>511700</v>
      </c>
      <c r="X56" s="46" t="s">
        <v>178</v>
      </c>
      <c r="Y56" s="53">
        <v>2022</v>
      </c>
      <c r="Z56" s="53" t="s">
        <v>46</v>
      </c>
      <c r="AZ56" s="57"/>
      <c r="BA56" s="57"/>
      <c r="BB56" s="57"/>
    </row>
    <row r="57" spans="1:54" ht="63" customHeight="1">
      <c r="A57" s="65" t="s">
        <v>176</v>
      </c>
      <c r="B57" s="46" t="s">
        <v>180</v>
      </c>
      <c r="C57" s="46"/>
      <c r="D57" s="46">
        <v>65432</v>
      </c>
      <c r="E57" s="47">
        <f t="shared" si="7"/>
        <v>65432</v>
      </c>
      <c r="F57" s="46">
        <v>65432</v>
      </c>
      <c r="G57" s="46">
        <v>0</v>
      </c>
      <c r="H57" s="46">
        <v>0</v>
      </c>
      <c r="I57" s="46">
        <f t="shared" si="13"/>
        <v>65432</v>
      </c>
      <c r="J57" s="46"/>
      <c r="K57" s="46"/>
      <c r="L57" s="46"/>
      <c r="M57" s="46"/>
      <c r="N57" s="46"/>
      <c r="O57" s="46"/>
      <c r="P57" s="46"/>
      <c r="Q57" s="46"/>
      <c r="R57" s="46">
        <f t="shared" si="2"/>
        <v>0</v>
      </c>
      <c r="S57" s="46">
        <v>0</v>
      </c>
      <c r="T57" s="46">
        <v>0</v>
      </c>
      <c r="U57" s="48">
        <f t="shared" si="10"/>
        <v>0</v>
      </c>
      <c r="V57" s="46" t="s">
        <v>178</v>
      </c>
      <c r="W57" s="41">
        <v>511700</v>
      </c>
      <c r="X57" s="46" t="s">
        <v>178</v>
      </c>
      <c r="Y57" s="53">
        <v>2022</v>
      </c>
      <c r="Z57" s="53" t="s">
        <v>46</v>
      </c>
      <c r="AZ57" s="57"/>
      <c r="BA57" s="57"/>
      <c r="BB57" s="57"/>
    </row>
    <row r="58" spans="1:54" ht="69" customHeight="1">
      <c r="A58" s="65" t="s">
        <v>176</v>
      </c>
      <c r="B58" s="46" t="s">
        <v>181</v>
      </c>
      <c r="C58" s="46"/>
      <c r="D58" s="46">
        <v>26862</v>
      </c>
      <c r="E58" s="47">
        <f t="shared" si="7"/>
        <v>26862</v>
      </c>
      <c r="F58" s="46">
        <v>26862</v>
      </c>
      <c r="G58" s="46">
        <v>0</v>
      </c>
      <c r="H58" s="46">
        <v>0</v>
      </c>
      <c r="I58" s="46">
        <f t="shared" si="13"/>
        <v>26862</v>
      </c>
      <c r="J58" s="46"/>
      <c r="K58" s="46"/>
      <c r="L58" s="46"/>
      <c r="M58" s="46"/>
      <c r="N58" s="46"/>
      <c r="O58" s="46"/>
      <c r="P58" s="46"/>
      <c r="Q58" s="46"/>
      <c r="R58" s="46">
        <f t="shared" si="2"/>
        <v>0</v>
      </c>
      <c r="S58" s="46">
        <v>0</v>
      </c>
      <c r="T58" s="46">
        <v>0</v>
      </c>
      <c r="U58" s="48">
        <f t="shared" si="10"/>
        <v>0</v>
      </c>
      <c r="V58" s="46" t="s">
        <v>178</v>
      </c>
      <c r="W58" s="41">
        <v>511700</v>
      </c>
      <c r="X58" s="46" t="s">
        <v>178</v>
      </c>
      <c r="Y58" s="53">
        <v>2022</v>
      </c>
      <c r="Z58" s="53" t="s">
        <v>46</v>
      </c>
      <c r="AZ58" s="57"/>
      <c r="BA58" s="57"/>
      <c r="BB58" s="57"/>
    </row>
    <row r="59" spans="1:54" ht="64.5" customHeight="1">
      <c r="A59" s="65" t="s">
        <v>176</v>
      </c>
      <c r="B59" s="46" t="s">
        <v>182</v>
      </c>
      <c r="C59" s="46"/>
      <c r="D59" s="46">
        <v>15344.55</v>
      </c>
      <c r="E59" s="47">
        <f t="shared" si="7"/>
        <v>15344.55</v>
      </c>
      <c r="F59" s="46">
        <v>0</v>
      </c>
      <c r="G59" s="46">
        <v>0</v>
      </c>
      <c r="H59" s="46">
        <v>0</v>
      </c>
      <c r="I59" s="46">
        <f t="shared" si="13"/>
        <v>0</v>
      </c>
      <c r="J59" s="46"/>
      <c r="K59" s="46"/>
      <c r="L59" s="46"/>
      <c r="M59" s="46"/>
      <c r="N59" s="46"/>
      <c r="O59" s="46"/>
      <c r="P59" s="46"/>
      <c r="Q59" s="46">
        <v>15344.55</v>
      </c>
      <c r="R59" s="46">
        <f t="shared" si="2"/>
        <v>15344.55</v>
      </c>
      <c r="S59" s="46">
        <v>0</v>
      </c>
      <c r="T59" s="46">
        <v>0</v>
      </c>
      <c r="U59" s="48">
        <f t="shared" si="10"/>
        <v>15344.55</v>
      </c>
      <c r="V59" s="46" t="s">
        <v>178</v>
      </c>
      <c r="W59" s="41">
        <v>511700</v>
      </c>
      <c r="X59" s="46" t="s">
        <v>178</v>
      </c>
      <c r="Y59" s="53">
        <v>2022</v>
      </c>
      <c r="Z59" s="53" t="s">
        <v>46</v>
      </c>
      <c r="AZ59" s="57"/>
      <c r="BA59" s="57"/>
      <c r="BB59" s="57"/>
    </row>
    <row r="60" spans="1:54" ht="65.25" customHeight="1">
      <c r="A60" s="65" t="s">
        <v>176</v>
      </c>
      <c r="B60" s="46" t="s">
        <v>183</v>
      </c>
      <c r="C60" s="46"/>
      <c r="D60" s="46">
        <v>55000</v>
      </c>
      <c r="E60" s="47">
        <f t="shared" si="7"/>
        <v>55000</v>
      </c>
      <c r="F60" s="46">
        <v>55000</v>
      </c>
      <c r="G60" s="46"/>
      <c r="H60" s="46"/>
      <c r="I60" s="46">
        <f t="shared" si="13"/>
        <v>55000</v>
      </c>
      <c r="J60" s="46"/>
      <c r="K60" s="46"/>
      <c r="L60" s="46"/>
      <c r="M60" s="46"/>
      <c r="N60" s="46"/>
      <c r="O60" s="46"/>
      <c r="P60" s="46"/>
      <c r="Q60" s="46"/>
      <c r="R60" s="46">
        <f t="shared" si="2"/>
        <v>0</v>
      </c>
      <c r="S60" s="46">
        <v>0</v>
      </c>
      <c r="T60" s="46">
        <v>0</v>
      </c>
      <c r="U60" s="48">
        <f t="shared" si="10"/>
        <v>0</v>
      </c>
      <c r="V60" s="46" t="s">
        <v>178</v>
      </c>
      <c r="W60" s="41">
        <v>511700</v>
      </c>
      <c r="X60" s="46" t="s">
        <v>178</v>
      </c>
      <c r="Y60" s="53">
        <v>2022</v>
      </c>
      <c r="Z60" s="53" t="s">
        <v>46</v>
      </c>
      <c r="AZ60" s="57"/>
      <c r="BA60" s="57"/>
      <c r="BB60" s="57"/>
    </row>
    <row r="61" spans="1:54" ht="69" customHeight="1">
      <c r="A61" s="65" t="s">
        <v>176</v>
      </c>
      <c r="B61" s="46" t="s">
        <v>184</v>
      </c>
      <c r="C61" s="46"/>
      <c r="D61" s="46">
        <v>52000</v>
      </c>
      <c r="E61" s="47">
        <f t="shared" si="7"/>
        <v>52000</v>
      </c>
      <c r="F61" s="46">
        <v>52000</v>
      </c>
      <c r="G61" s="46"/>
      <c r="H61" s="46"/>
      <c r="I61" s="46">
        <f t="shared" si="13"/>
        <v>52000</v>
      </c>
      <c r="J61" s="46"/>
      <c r="K61" s="46"/>
      <c r="L61" s="46"/>
      <c r="M61" s="46"/>
      <c r="N61" s="46"/>
      <c r="O61" s="46"/>
      <c r="P61" s="46"/>
      <c r="Q61" s="46"/>
      <c r="R61" s="46">
        <f t="shared" si="2"/>
        <v>0</v>
      </c>
      <c r="S61" s="46">
        <v>0</v>
      </c>
      <c r="T61" s="46">
        <v>0</v>
      </c>
      <c r="U61" s="48">
        <f t="shared" si="10"/>
        <v>0</v>
      </c>
      <c r="V61" s="46" t="s">
        <v>178</v>
      </c>
      <c r="W61" s="41">
        <v>511700</v>
      </c>
      <c r="X61" s="46" t="s">
        <v>178</v>
      </c>
      <c r="Y61" s="53">
        <v>2022</v>
      </c>
      <c r="Z61" s="53" t="s">
        <v>46</v>
      </c>
      <c r="AZ61" s="57"/>
      <c r="BA61" s="57"/>
      <c r="BB61" s="57"/>
    </row>
    <row r="62" spans="1:54" ht="69" customHeight="1">
      <c r="A62" s="65" t="s">
        <v>176</v>
      </c>
      <c r="B62" s="46" t="s">
        <v>185</v>
      </c>
      <c r="C62" s="46"/>
      <c r="D62" s="46">
        <v>35000</v>
      </c>
      <c r="E62" s="47">
        <f t="shared" si="7"/>
        <v>35000</v>
      </c>
      <c r="F62" s="46">
        <v>35000</v>
      </c>
      <c r="G62" s="46"/>
      <c r="H62" s="46"/>
      <c r="I62" s="46">
        <f t="shared" si="13"/>
        <v>35000</v>
      </c>
      <c r="J62" s="46"/>
      <c r="K62" s="46"/>
      <c r="L62" s="46"/>
      <c r="M62" s="46"/>
      <c r="N62" s="46"/>
      <c r="O62" s="46"/>
      <c r="P62" s="46"/>
      <c r="Q62" s="46"/>
      <c r="R62" s="46">
        <f t="shared" si="2"/>
        <v>0</v>
      </c>
      <c r="S62" s="46">
        <v>0</v>
      </c>
      <c r="T62" s="46">
        <v>0</v>
      </c>
      <c r="U62" s="48">
        <f t="shared" si="10"/>
        <v>0</v>
      </c>
      <c r="V62" s="46" t="s">
        <v>178</v>
      </c>
      <c r="W62" s="41">
        <v>511700</v>
      </c>
      <c r="X62" s="46" t="s">
        <v>178</v>
      </c>
      <c r="Y62" s="53">
        <v>2022</v>
      </c>
      <c r="Z62" s="53" t="s">
        <v>46</v>
      </c>
      <c r="AZ62" s="57"/>
      <c r="BA62" s="57"/>
      <c r="BB62" s="57"/>
    </row>
    <row r="63" spans="1:54" ht="156.75" customHeight="1">
      <c r="A63" s="65" t="s">
        <v>176</v>
      </c>
      <c r="B63" s="67" t="s">
        <v>251</v>
      </c>
      <c r="C63" s="67" t="s">
        <v>252</v>
      </c>
      <c r="D63" s="46">
        <v>50000</v>
      </c>
      <c r="E63" s="47">
        <f>SUM(I63+U63)</f>
        <v>50000</v>
      </c>
      <c r="F63" s="46">
        <v>50000</v>
      </c>
      <c r="G63" s="46"/>
      <c r="H63" s="46"/>
      <c r="I63" s="46">
        <f>SUM(F63:H63)</f>
        <v>50000</v>
      </c>
      <c r="J63" s="46"/>
      <c r="K63" s="46"/>
      <c r="L63" s="46"/>
      <c r="M63" s="46"/>
      <c r="N63" s="46"/>
      <c r="O63" s="46"/>
      <c r="P63" s="46"/>
      <c r="Q63" s="46"/>
      <c r="R63" s="46">
        <f t="shared" ref="R63:R68" si="14">SUM(J63:Q63)</f>
        <v>0</v>
      </c>
      <c r="S63" s="46"/>
      <c r="T63" s="46"/>
      <c r="U63" s="48">
        <f>SUM(R63:T63)</f>
        <v>0</v>
      </c>
      <c r="V63" s="46" t="s">
        <v>263</v>
      </c>
      <c r="W63" s="41"/>
      <c r="X63" s="49" t="s">
        <v>152</v>
      </c>
      <c r="Y63" s="53">
        <v>2022</v>
      </c>
      <c r="Z63" s="53" t="s">
        <v>46</v>
      </c>
      <c r="AZ63" s="57"/>
      <c r="BA63" s="57"/>
      <c r="BB63" s="57"/>
    </row>
    <row r="64" spans="1:54" ht="186.75" customHeight="1">
      <c r="A64" s="65" t="s">
        <v>193</v>
      </c>
      <c r="B64" s="68" t="s">
        <v>253</v>
      </c>
      <c r="C64" s="68" t="s">
        <v>254</v>
      </c>
      <c r="D64" s="69">
        <v>80000</v>
      </c>
      <c r="E64" s="47">
        <f>SUM(I64+U64)</f>
        <v>80000</v>
      </c>
      <c r="F64" s="46">
        <v>80000</v>
      </c>
      <c r="G64" s="46"/>
      <c r="H64" s="46"/>
      <c r="I64" s="46">
        <f t="shared" ref="I64:I68" si="15">SUM(F64:H64)</f>
        <v>80000</v>
      </c>
      <c r="J64" s="46"/>
      <c r="K64" s="46"/>
      <c r="L64" s="46"/>
      <c r="M64" s="46"/>
      <c r="N64" s="46"/>
      <c r="O64" s="46"/>
      <c r="P64" s="46"/>
      <c r="Q64" s="46"/>
      <c r="R64" s="46">
        <f t="shared" si="14"/>
        <v>0</v>
      </c>
      <c r="S64" s="46"/>
      <c r="T64" s="46"/>
      <c r="U64" s="46">
        <f>SUM(R64:T64)</f>
        <v>0</v>
      </c>
      <c r="V64" s="46" t="s">
        <v>263</v>
      </c>
      <c r="W64" s="70"/>
      <c r="X64" s="71" t="s">
        <v>152</v>
      </c>
      <c r="Y64" s="53">
        <v>2022</v>
      </c>
      <c r="Z64" s="53" t="s">
        <v>46</v>
      </c>
      <c r="AZ64" s="57"/>
      <c r="BA64" s="57"/>
      <c r="BB64" s="57"/>
    </row>
    <row r="65" spans="1:54" ht="122.25" customHeight="1">
      <c r="A65" s="65" t="s">
        <v>193</v>
      </c>
      <c r="B65" s="72" t="s">
        <v>255</v>
      </c>
      <c r="C65" s="72" t="s">
        <v>256</v>
      </c>
      <c r="D65" s="46">
        <v>200000</v>
      </c>
      <c r="E65" s="47">
        <f t="shared" ref="E65:E67" si="16">SUM(I65+U65)</f>
        <v>200000</v>
      </c>
      <c r="F65" s="46"/>
      <c r="G65" s="46">
        <v>200000</v>
      </c>
      <c r="H65" s="46"/>
      <c r="I65" s="46">
        <f t="shared" si="15"/>
        <v>200000</v>
      </c>
      <c r="J65" s="46"/>
      <c r="K65" s="46"/>
      <c r="L65" s="46"/>
      <c r="M65" s="46"/>
      <c r="N65" s="46"/>
      <c r="O65" s="46"/>
      <c r="P65" s="46"/>
      <c r="Q65" s="46"/>
      <c r="R65" s="46">
        <f t="shared" si="14"/>
        <v>0</v>
      </c>
      <c r="S65" s="46"/>
      <c r="T65" s="46"/>
      <c r="U65" s="46">
        <f>SUM(R65:T65)</f>
        <v>0</v>
      </c>
      <c r="V65" s="46" t="s">
        <v>263</v>
      </c>
      <c r="W65" s="70"/>
      <c r="X65" s="49" t="s">
        <v>152</v>
      </c>
      <c r="Y65" s="53">
        <v>2023</v>
      </c>
      <c r="Z65" s="53"/>
      <c r="AZ65" s="57"/>
      <c r="BA65" s="57"/>
      <c r="BB65" s="57"/>
    </row>
    <row r="66" spans="1:54" ht="108" customHeight="1">
      <c r="A66" s="65" t="s">
        <v>193</v>
      </c>
      <c r="B66" s="46" t="s">
        <v>257</v>
      </c>
      <c r="C66" s="46" t="s">
        <v>258</v>
      </c>
      <c r="D66" s="46">
        <v>100000</v>
      </c>
      <c r="E66" s="47">
        <f t="shared" si="16"/>
        <v>100000</v>
      </c>
      <c r="F66" s="46"/>
      <c r="G66" s="46"/>
      <c r="H66" s="46">
        <v>100000</v>
      </c>
      <c r="I66" s="46">
        <f t="shared" si="15"/>
        <v>100000</v>
      </c>
      <c r="J66" s="46"/>
      <c r="K66" s="46"/>
      <c r="L66" s="46"/>
      <c r="M66" s="46"/>
      <c r="N66" s="46"/>
      <c r="O66" s="46"/>
      <c r="P66" s="46"/>
      <c r="Q66" s="46"/>
      <c r="R66" s="46">
        <f t="shared" si="14"/>
        <v>0</v>
      </c>
      <c r="S66" s="46"/>
      <c r="T66" s="46"/>
      <c r="U66" s="46">
        <f>SUM(R66:T66)</f>
        <v>0</v>
      </c>
      <c r="V66" s="46" t="s">
        <v>263</v>
      </c>
      <c r="W66" s="70"/>
      <c r="X66" s="49" t="s">
        <v>152</v>
      </c>
      <c r="Y66" s="53">
        <v>2024</v>
      </c>
      <c r="Z66" s="53"/>
      <c r="AZ66" s="57"/>
      <c r="BA66" s="57"/>
      <c r="BB66" s="57"/>
    </row>
    <row r="67" spans="1:54" ht="109.5" customHeight="1">
      <c r="A67" s="65" t="s">
        <v>193</v>
      </c>
      <c r="B67" s="46" t="s">
        <v>259</v>
      </c>
      <c r="C67" s="46" t="s">
        <v>260</v>
      </c>
      <c r="D67" s="46">
        <v>1200000</v>
      </c>
      <c r="E67" s="47">
        <f t="shared" si="16"/>
        <v>1200000</v>
      </c>
      <c r="F67" s="46"/>
      <c r="G67" s="46"/>
      <c r="H67" s="46"/>
      <c r="I67" s="46">
        <f>SUM(F67:H67)</f>
        <v>0</v>
      </c>
      <c r="J67" s="46"/>
      <c r="K67" s="46"/>
      <c r="L67" s="46"/>
      <c r="M67" s="46"/>
      <c r="N67" s="46"/>
      <c r="O67" s="46"/>
      <c r="P67" s="46"/>
      <c r="Q67" s="46"/>
      <c r="R67" s="46">
        <f t="shared" si="14"/>
        <v>0</v>
      </c>
      <c r="S67" s="46">
        <v>500000</v>
      </c>
      <c r="T67" s="46">
        <v>700000</v>
      </c>
      <c r="U67" s="46">
        <f t="shared" ref="U67:U68" si="17">SUM(R67:T67)</f>
        <v>1200000</v>
      </c>
      <c r="V67" s="46" t="s">
        <v>263</v>
      </c>
      <c r="W67" s="70"/>
      <c r="X67" s="49" t="s">
        <v>152</v>
      </c>
      <c r="Y67" s="53">
        <v>2023</v>
      </c>
      <c r="Z67" s="53"/>
      <c r="AZ67" s="57"/>
      <c r="BA67" s="57"/>
      <c r="BB67" s="57"/>
    </row>
    <row r="68" spans="1:54" ht="122.25" customHeight="1">
      <c r="A68" s="65" t="s">
        <v>193</v>
      </c>
      <c r="B68" s="46" t="s">
        <v>261</v>
      </c>
      <c r="C68" s="46" t="s">
        <v>262</v>
      </c>
      <c r="D68" s="46">
        <v>1000000</v>
      </c>
      <c r="E68" s="47">
        <f>SUM(I68+U68)</f>
        <v>1000000</v>
      </c>
      <c r="F68" s="46"/>
      <c r="G68" s="46"/>
      <c r="H68" s="46"/>
      <c r="I68" s="46">
        <f t="shared" si="15"/>
        <v>0</v>
      </c>
      <c r="J68" s="46"/>
      <c r="K68" s="46"/>
      <c r="L68" s="46"/>
      <c r="M68" s="46"/>
      <c r="N68" s="46"/>
      <c r="O68" s="46"/>
      <c r="P68" s="46"/>
      <c r="Q68" s="46"/>
      <c r="R68" s="46">
        <f t="shared" si="14"/>
        <v>0</v>
      </c>
      <c r="S68" s="46">
        <v>300000</v>
      </c>
      <c r="T68" s="46">
        <v>700000</v>
      </c>
      <c r="U68" s="46">
        <f t="shared" si="17"/>
        <v>1000000</v>
      </c>
      <c r="V68" s="46" t="s">
        <v>263</v>
      </c>
      <c r="W68" s="70"/>
      <c r="X68" s="49" t="s">
        <v>152</v>
      </c>
      <c r="Y68" s="53">
        <v>2023</v>
      </c>
      <c r="Z68" s="53" t="s">
        <v>46</v>
      </c>
      <c r="AZ68" s="57"/>
      <c r="BA68" s="57"/>
      <c r="BB68" s="57"/>
    </row>
    <row r="69" spans="1:54" ht="21" customHeight="1">
      <c r="A69" s="94" t="s">
        <v>1</v>
      </c>
      <c r="B69" s="94"/>
      <c r="C69" s="54"/>
      <c r="D69" s="55">
        <f>SUM(D7:D68)</f>
        <v>43893005.879999995</v>
      </c>
      <c r="E69" s="55">
        <f>SUM(E7:E68)</f>
        <v>42043005.879999995</v>
      </c>
      <c r="F69" s="55">
        <f>SUM(F7:F62)</f>
        <v>20298227.330000002</v>
      </c>
      <c r="G69" s="55">
        <f>SUM(G7:G62)</f>
        <v>6073000</v>
      </c>
      <c r="H69" s="55">
        <f>SUM(H7:H62)</f>
        <v>3573000</v>
      </c>
      <c r="I69" s="55">
        <f>SUM(I7:I63)</f>
        <v>29994227.330000002</v>
      </c>
      <c r="J69" s="55">
        <f t="shared" ref="J69:Q69" si="18">SUM(J7:J62)</f>
        <v>0</v>
      </c>
      <c r="K69" s="55">
        <f t="shared" si="18"/>
        <v>0</v>
      </c>
      <c r="L69" s="55">
        <f t="shared" si="18"/>
        <v>750000</v>
      </c>
      <c r="M69" s="55">
        <f t="shared" si="18"/>
        <v>0</v>
      </c>
      <c r="N69" s="55">
        <f t="shared" si="18"/>
        <v>0</v>
      </c>
      <c r="O69" s="55">
        <f t="shared" si="18"/>
        <v>3120000</v>
      </c>
      <c r="P69" s="55">
        <f t="shared" si="18"/>
        <v>392790</v>
      </c>
      <c r="Q69" s="55">
        <f t="shared" si="18"/>
        <v>2249988.5499999998</v>
      </c>
      <c r="R69" s="55">
        <f>SUM(R7:R68)</f>
        <v>6560778.5499999998</v>
      </c>
      <c r="S69" s="55">
        <f>SUM(S7:S62)</f>
        <v>2454000</v>
      </c>
      <c r="T69" s="55">
        <f>SUM(T7:T62)</f>
        <v>454000</v>
      </c>
      <c r="U69" s="55">
        <f>SUM(U7:U63)</f>
        <v>9468778.5500000007</v>
      </c>
      <c r="V69" s="78"/>
      <c r="W69" s="78"/>
      <c r="X69" s="78"/>
      <c r="Y69" s="78"/>
      <c r="Z69" s="78"/>
      <c r="AZ69" s="57"/>
      <c r="BA69" s="57"/>
      <c r="BB69" s="57"/>
    </row>
    <row r="70" spans="1:54">
      <c r="D70" s="40"/>
      <c r="F70" s="40"/>
      <c r="I70" s="40"/>
      <c r="K70" s="58"/>
      <c r="T70" s="58"/>
      <c r="AZ70" s="57"/>
      <c r="BA70" s="57"/>
      <c r="BB70" s="57"/>
    </row>
    <row r="71" spans="1:54" ht="30" customHeight="1">
      <c r="A71" s="59" t="s">
        <v>32</v>
      </c>
      <c r="B71" s="59"/>
      <c r="C71" s="74" t="s">
        <v>64</v>
      </c>
      <c r="D71" s="75"/>
      <c r="E71" s="75"/>
      <c r="F71" s="40"/>
      <c r="I71" s="40"/>
      <c r="Q71" s="60"/>
    </row>
    <row r="72" spans="1:54" ht="36.75" customHeight="1">
      <c r="A72" s="88" t="s">
        <v>33</v>
      </c>
      <c r="B72" s="88"/>
      <c r="C72" s="76" t="s">
        <v>65</v>
      </c>
      <c r="D72" s="77"/>
      <c r="E72" s="77"/>
      <c r="F72" s="40"/>
      <c r="I72" s="40"/>
    </row>
    <row r="73" spans="1:54" ht="39.75" customHeight="1">
      <c r="A73" s="88"/>
      <c r="B73" s="88"/>
      <c r="C73" s="76" t="s">
        <v>34</v>
      </c>
      <c r="D73" s="77"/>
      <c r="E73" s="77"/>
      <c r="F73" s="40"/>
      <c r="I73" s="40"/>
    </row>
    <row r="74" spans="1:54" ht="48" customHeight="1">
      <c r="C74" s="76" t="s">
        <v>66</v>
      </c>
      <c r="D74" s="77"/>
      <c r="E74" s="77"/>
      <c r="F74" s="40"/>
      <c r="I74" s="40"/>
    </row>
    <row r="75" spans="1:54" ht="28.5" customHeight="1">
      <c r="C75" s="76" t="s">
        <v>67</v>
      </c>
      <c r="D75" s="77"/>
      <c r="E75" s="77"/>
      <c r="F75" s="40"/>
      <c r="I75" s="40"/>
    </row>
    <row r="76" spans="1:54">
      <c r="C76" s="40"/>
      <c r="F76" s="40"/>
      <c r="I76" s="40"/>
    </row>
    <row r="77" spans="1:54">
      <c r="C77" s="40"/>
      <c r="F77" s="40"/>
      <c r="I77" s="40"/>
    </row>
    <row r="78" spans="1:54">
      <c r="C78" s="40"/>
      <c r="F78" s="40"/>
      <c r="I78" s="40"/>
    </row>
    <row r="79" spans="1:54">
      <c r="C79" s="40"/>
      <c r="F79" s="40"/>
      <c r="I79" s="40"/>
    </row>
    <row r="80" spans="1:54">
      <c r="C80" s="40"/>
      <c r="F80" s="40"/>
      <c r="I80" s="40"/>
    </row>
    <row r="81" spans="3:9">
      <c r="C81" s="40"/>
      <c r="F81" s="40"/>
      <c r="I81" s="40"/>
    </row>
    <row r="82" spans="3:9">
      <c r="C82" s="40"/>
      <c r="F82" s="40"/>
      <c r="I82" s="40"/>
    </row>
    <row r="83" spans="3:9">
      <c r="C83" s="40"/>
      <c r="F83" s="40"/>
      <c r="I83" s="40"/>
    </row>
    <row r="84" spans="3:9">
      <c r="C84" s="40"/>
      <c r="F84" s="40"/>
      <c r="I84" s="40"/>
    </row>
    <row r="85" spans="3:9">
      <c r="C85" s="40"/>
      <c r="F85" s="40"/>
      <c r="I85" s="40"/>
    </row>
    <row r="86" spans="3:9">
      <c r="C86" s="40"/>
      <c r="F86" s="40"/>
      <c r="I86" s="40"/>
    </row>
    <row r="87" spans="3:9">
      <c r="C87" s="40"/>
      <c r="F87" s="40"/>
      <c r="I87" s="40"/>
    </row>
    <row r="88" spans="3:9">
      <c r="C88" s="40"/>
      <c r="F88" s="40"/>
      <c r="I88" s="40"/>
    </row>
    <row r="89" spans="3:9">
      <c r="C89" s="40"/>
      <c r="F89" s="40"/>
      <c r="I89" s="40"/>
    </row>
    <row r="90" spans="3:9">
      <c r="C90" s="40"/>
      <c r="F90" s="40"/>
      <c r="I90" s="40"/>
    </row>
    <row r="91" spans="3:9">
      <c r="C91" s="40"/>
      <c r="F91" s="40"/>
      <c r="I91" s="40"/>
    </row>
    <row r="92" spans="3:9">
      <c r="C92" s="40"/>
      <c r="F92" s="40"/>
      <c r="I92" s="40"/>
    </row>
    <row r="93" spans="3:9">
      <c r="F93" s="40"/>
      <c r="I93" s="40"/>
    </row>
    <row r="94" spans="3:9">
      <c r="F94" s="40"/>
      <c r="I94" s="40"/>
    </row>
    <row r="95" spans="3:9">
      <c r="F95" s="40"/>
      <c r="I95" s="40"/>
    </row>
    <row r="96" spans="3:9">
      <c r="F96" s="40"/>
      <c r="I96" s="40"/>
    </row>
    <row r="97" spans="6:9">
      <c r="F97" s="40"/>
      <c r="I97" s="40"/>
    </row>
    <row r="98" spans="6:9">
      <c r="F98" s="40"/>
      <c r="I98" s="40"/>
    </row>
    <row r="99" spans="6:9">
      <c r="F99" s="40"/>
      <c r="I99" s="40"/>
    </row>
    <row r="100" spans="6:9">
      <c r="F100" s="40"/>
      <c r="I100" s="40"/>
    </row>
    <row r="101" spans="6:9">
      <c r="F101" s="40"/>
      <c r="I101" s="40"/>
    </row>
    <row r="102" spans="6:9">
      <c r="F102" s="40"/>
      <c r="I102" s="40"/>
    </row>
    <row r="103" spans="6:9">
      <c r="F103" s="40"/>
      <c r="I103" s="40"/>
    </row>
    <row r="104" spans="6:9">
      <c r="F104" s="40"/>
      <c r="I104" s="40"/>
    </row>
    <row r="105" spans="6:9">
      <c r="F105" s="40"/>
      <c r="I105" s="40"/>
    </row>
    <row r="106" spans="6:9">
      <c r="F106" s="40"/>
      <c r="I106" s="40"/>
    </row>
    <row r="107" spans="6:9">
      <c r="F107" s="40"/>
      <c r="I107" s="40"/>
    </row>
    <row r="108" spans="6:9">
      <c r="F108" s="40"/>
      <c r="I108" s="40"/>
    </row>
    <row r="109" spans="6:9">
      <c r="F109" s="40"/>
      <c r="I109" s="40"/>
    </row>
    <row r="110" spans="6:9">
      <c r="F110" s="40"/>
      <c r="I110" s="40"/>
    </row>
    <row r="111" spans="6:9">
      <c r="F111" s="40"/>
      <c r="I111" s="40"/>
    </row>
    <row r="112" spans="6:9">
      <c r="F112" s="40"/>
      <c r="I112" s="40"/>
    </row>
    <row r="113" spans="6:9">
      <c r="F113" s="40"/>
      <c r="I113" s="40"/>
    </row>
    <row r="114" spans="6:9">
      <c r="F114" s="40"/>
      <c r="I114" s="40"/>
    </row>
    <row r="115" spans="6:9">
      <c r="F115" s="40"/>
      <c r="I115" s="40"/>
    </row>
    <row r="116" spans="6:9">
      <c r="F116" s="40"/>
      <c r="I116" s="40"/>
    </row>
    <row r="117" spans="6:9">
      <c r="F117" s="40"/>
      <c r="I117" s="40"/>
    </row>
    <row r="118" spans="6:9">
      <c r="F118" s="40"/>
      <c r="I118" s="40"/>
    </row>
    <row r="119" spans="6:9">
      <c r="F119" s="40"/>
      <c r="I119" s="40"/>
    </row>
    <row r="120" spans="6:9">
      <c r="F120" s="40"/>
      <c r="I120" s="40"/>
    </row>
    <row r="121" spans="6:9">
      <c r="F121" s="40"/>
      <c r="I121" s="40"/>
    </row>
    <row r="122" spans="6:9">
      <c r="F122" s="40"/>
      <c r="I122" s="40"/>
    </row>
    <row r="123" spans="6:9">
      <c r="F123" s="40"/>
      <c r="I123" s="40"/>
    </row>
    <row r="124" spans="6:9">
      <c r="F124" s="40"/>
      <c r="I124" s="40"/>
    </row>
    <row r="125" spans="6:9">
      <c r="F125" s="40"/>
      <c r="I125" s="40"/>
    </row>
    <row r="126" spans="6:9">
      <c r="F126" s="40"/>
      <c r="I126" s="40"/>
    </row>
    <row r="127" spans="6:9">
      <c r="F127" s="40"/>
      <c r="I127" s="40"/>
    </row>
    <row r="128" spans="6:9">
      <c r="F128" s="40"/>
      <c r="I128" s="40"/>
    </row>
    <row r="129" spans="6:9">
      <c r="F129" s="40"/>
      <c r="I129" s="40"/>
    </row>
    <row r="130" spans="6:9">
      <c r="F130" s="40"/>
      <c r="I130" s="40"/>
    </row>
    <row r="131" spans="6:9">
      <c r="F131" s="40"/>
      <c r="I131" s="40"/>
    </row>
    <row r="132" spans="6:9">
      <c r="F132" s="40"/>
      <c r="I132" s="40"/>
    </row>
    <row r="133" spans="6:9">
      <c r="F133" s="40"/>
      <c r="I133" s="40"/>
    </row>
    <row r="134" spans="6:9">
      <c r="F134" s="40"/>
      <c r="I134" s="40"/>
    </row>
    <row r="135" spans="6:9">
      <c r="F135" s="40"/>
      <c r="I135" s="40"/>
    </row>
    <row r="136" spans="6:9">
      <c r="F136" s="40"/>
      <c r="I136" s="40"/>
    </row>
    <row r="137" spans="6:9">
      <c r="F137" s="40"/>
      <c r="I137" s="40"/>
    </row>
    <row r="138" spans="6:9">
      <c r="F138" s="40"/>
      <c r="I138" s="40"/>
    </row>
    <row r="139" spans="6:9">
      <c r="F139" s="40"/>
      <c r="I139" s="40"/>
    </row>
    <row r="140" spans="6:9">
      <c r="F140" s="40"/>
      <c r="I140" s="40"/>
    </row>
    <row r="141" spans="6:9">
      <c r="F141" s="40"/>
      <c r="I141" s="40"/>
    </row>
    <row r="142" spans="6:9">
      <c r="F142" s="40"/>
      <c r="I142" s="40"/>
    </row>
    <row r="143" spans="6:9">
      <c r="F143" s="40"/>
      <c r="I143" s="40"/>
    </row>
    <row r="144" spans="6:9">
      <c r="F144" s="40"/>
      <c r="I144" s="40"/>
    </row>
    <row r="145" spans="6:9">
      <c r="F145" s="40"/>
      <c r="I145" s="40"/>
    </row>
    <row r="146" spans="6:9">
      <c r="F146" s="40"/>
      <c r="I146" s="40"/>
    </row>
    <row r="147" spans="6:9">
      <c r="F147" s="40"/>
      <c r="I147" s="40"/>
    </row>
    <row r="148" spans="6:9">
      <c r="F148" s="40"/>
      <c r="I148" s="40"/>
    </row>
    <row r="149" spans="6:9">
      <c r="F149" s="40"/>
      <c r="I149" s="40"/>
    </row>
    <row r="150" spans="6:9">
      <c r="F150" s="40"/>
      <c r="I150" s="40"/>
    </row>
    <row r="151" spans="6:9">
      <c r="F151" s="40"/>
      <c r="I151" s="40"/>
    </row>
    <row r="152" spans="6:9">
      <c r="F152" s="40"/>
      <c r="I152" s="40"/>
    </row>
    <row r="153" spans="6:9">
      <c r="F153" s="40"/>
      <c r="I153" s="40"/>
    </row>
    <row r="154" spans="6:9">
      <c r="F154" s="40"/>
      <c r="I154" s="40"/>
    </row>
    <row r="155" spans="6:9">
      <c r="F155" s="40"/>
      <c r="I155" s="40"/>
    </row>
    <row r="156" spans="6:9">
      <c r="F156" s="40"/>
      <c r="I156" s="40"/>
    </row>
    <row r="157" spans="6:9">
      <c r="F157" s="40"/>
      <c r="I157" s="40"/>
    </row>
    <row r="158" spans="6:9">
      <c r="F158" s="40"/>
      <c r="I158" s="40"/>
    </row>
    <row r="159" spans="6:9">
      <c r="F159" s="40"/>
      <c r="I159" s="40"/>
    </row>
    <row r="160" spans="6:9">
      <c r="F160" s="40"/>
      <c r="I160" s="40"/>
    </row>
    <row r="161" spans="6:9">
      <c r="F161" s="40"/>
      <c r="I161" s="40"/>
    </row>
    <row r="162" spans="6:9">
      <c r="F162" s="40"/>
      <c r="I162" s="40"/>
    </row>
    <row r="163" spans="6:9">
      <c r="F163" s="40"/>
      <c r="I163" s="40"/>
    </row>
    <row r="164" spans="6:9">
      <c r="F164" s="40"/>
      <c r="I164" s="40"/>
    </row>
    <row r="165" spans="6:9">
      <c r="F165" s="40"/>
      <c r="I165" s="40"/>
    </row>
    <row r="166" spans="6:9">
      <c r="F166" s="40"/>
      <c r="I166" s="40"/>
    </row>
    <row r="167" spans="6:9">
      <c r="F167" s="40"/>
      <c r="I167" s="40"/>
    </row>
    <row r="168" spans="6:9">
      <c r="F168" s="40"/>
      <c r="I168" s="40"/>
    </row>
    <row r="169" spans="6:9">
      <c r="F169" s="40"/>
      <c r="I169" s="40"/>
    </row>
    <row r="170" spans="6:9">
      <c r="F170" s="40"/>
      <c r="I170" s="40"/>
    </row>
    <row r="171" spans="6:9">
      <c r="F171" s="40"/>
      <c r="I171" s="40"/>
    </row>
    <row r="172" spans="6:9">
      <c r="F172" s="40"/>
      <c r="I172" s="40"/>
    </row>
    <row r="173" spans="6:9">
      <c r="F173" s="40"/>
      <c r="I173" s="40"/>
    </row>
    <row r="174" spans="6:9">
      <c r="F174" s="40"/>
      <c r="I174" s="40"/>
    </row>
    <row r="175" spans="6:9">
      <c r="F175" s="40"/>
      <c r="I175" s="40"/>
    </row>
    <row r="176" spans="6:9">
      <c r="F176" s="40"/>
      <c r="I176" s="40"/>
    </row>
    <row r="177" spans="6:9">
      <c r="F177" s="40"/>
      <c r="I177" s="40"/>
    </row>
    <row r="178" spans="6:9">
      <c r="F178" s="40"/>
      <c r="I178" s="40"/>
    </row>
    <row r="179" spans="6:9">
      <c r="F179" s="40"/>
      <c r="I179" s="40"/>
    </row>
    <row r="180" spans="6:9">
      <c r="F180" s="40"/>
      <c r="I180" s="40"/>
    </row>
    <row r="181" spans="6:9">
      <c r="F181" s="40"/>
      <c r="I181" s="40"/>
    </row>
    <row r="182" spans="6:9">
      <c r="F182" s="40"/>
      <c r="I182" s="40"/>
    </row>
    <row r="183" spans="6:9">
      <c r="F183" s="40"/>
      <c r="I183" s="40"/>
    </row>
    <row r="184" spans="6:9">
      <c r="F184" s="40"/>
    </row>
  </sheetData>
  <mergeCells count="42">
    <mergeCell ref="A72:B73"/>
    <mergeCell ref="A1:C1"/>
    <mergeCell ref="D1:Z1"/>
    <mergeCell ref="R4:R5"/>
    <mergeCell ref="S4:S5"/>
    <mergeCell ref="T4:T5"/>
    <mergeCell ref="U4:U5"/>
    <mergeCell ref="M4:M5"/>
    <mergeCell ref="N4:N5"/>
    <mergeCell ref="O4:O5"/>
    <mergeCell ref="A69:B69"/>
    <mergeCell ref="F4:F5"/>
    <mergeCell ref="G4:G5"/>
    <mergeCell ref="H4:H5"/>
    <mergeCell ref="I4:I5"/>
    <mergeCell ref="A2:A5"/>
    <mergeCell ref="B2:B5"/>
    <mergeCell ref="C2:C5"/>
    <mergeCell ref="D2:D5"/>
    <mergeCell ref="E2:E5"/>
    <mergeCell ref="F2:I2"/>
    <mergeCell ref="F3:I3"/>
    <mergeCell ref="Y69:Z69"/>
    <mergeCell ref="V69:X69"/>
    <mergeCell ref="J4:J5"/>
    <mergeCell ref="K4:K5"/>
    <mergeCell ref="L4:L5"/>
    <mergeCell ref="Q4:Q5"/>
    <mergeCell ref="V2:V5"/>
    <mergeCell ref="W2:W5"/>
    <mergeCell ref="X2:X5"/>
    <mergeCell ref="Y2:Y5"/>
    <mergeCell ref="Z2:Z5"/>
    <mergeCell ref="J3:Q3"/>
    <mergeCell ref="J2:U2"/>
    <mergeCell ref="P4:P5"/>
    <mergeCell ref="R3:U3"/>
    <mergeCell ref="C71:E71"/>
    <mergeCell ref="C72:E72"/>
    <mergeCell ref="C73:E73"/>
    <mergeCell ref="C74:E74"/>
    <mergeCell ref="C75:E75"/>
  </mergeCells>
  <pageMargins left="0.41" right="0.26" top="0.52" bottom="0.52" header="0.3" footer="0.3"/>
  <pageSetup scale="41" fitToHeight="3" orientation="landscape" r:id="rId1"/>
  <headerFooter>
    <oddFooter>&amp;RStr. &amp;P/&amp;N</oddFooter>
  </headerFooter>
  <rowBreaks count="1" manualBreakCount="1">
    <brk id="70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U12"/>
  <sheetViews>
    <sheetView showGridLines="0" topLeftCell="D1" zoomScale="80" zoomScaleNormal="80" workbookViewId="0">
      <selection activeCell="E7" sqref="E7"/>
    </sheetView>
  </sheetViews>
  <sheetFormatPr defaultColWidth="8.85546875" defaultRowHeight="12.75"/>
  <cols>
    <col min="1" max="1" width="1.7109375" style="1" customWidth="1"/>
    <col min="2" max="2" width="21.5703125" style="1" customWidth="1"/>
    <col min="3" max="3" width="12.28515625" style="1" customWidth="1"/>
    <col min="4" max="4" width="14.140625" style="1" customWidth="1"/>
    <col min="5" max="5" width="12" style="1" customWidth="1"/>
    <col min="6" max="7" width="11.7109375" style="1" customWidth="1"/>
    <col min="8" max="8" width="12.28515625" style="1" customWidth="1"/>
    <col min="9" max="17" width="12" style="1" customWidth="1"/>
    <col min="18" max="18" width="12" style="1" bestFit="1" customWidth="1"/>
    <col min="19" max="20" width="12" style="1" customWidth="1"/>
    <col min="21" max="21" width="12.28515625" style="1" customWidth="1"/>
    <col min="22" max="16384" width="8.85546875" style="1"/>
  </cols>
  <sheetData>
    <row r="2" spans="2:21" ht="28.9" customHeight="1">
      <c r="B2" s="10" t="s">
        <v>81</v>
      </c>
    </row>
    <row r="3" spans="2:21" ht="13.9" customHeight="1">
      <c r="B3" s="105" t="s">
        <v>36</v>
      </c>
      <c r="C3" s="102" t="s">
        <v>14</v>
      </c>
      <c r="D3" s="103" t="s">
        <v>35</v>
      </c>
      <c r="E3" s="104" t="s">
        <v>15</v>
      </c>
      <c r="F3" s="104"/>
      <c r="G3" s="104"/>
      <c r="H3" s="104"/>
      <c r="I3" s="108" t="s">
        <v>16</v>
      </c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96" t="s">
        <v>37</v>
      </c>
    </row>
    <row r="4" spans="2:21" ht="19.149999999999999" customHeight="1">
      <c r="B4" s="106"/>
      <c r="C4" s="102"/>
      <c r="D4" s="103"/>
      <c r="E4" s="97" t="s">
        <v>20</v>
      </c>
      <c r="F4" s="97"/>
      <c r="G4" s="97"/>
      <c r="H4" s="97"/>
      <c r="I4" s="103" t="s">
        <v>60</v>
      </c>
      <c r="J4" s="103"/>
      <c r="K4" s="103"/>
      <c r="L4" s="103"/>
      <c r="M4" s="103"/>
      <c r="N4" s="103"/>
      <c r="O4" s="103"/>
      <c r="P4" s="103"/>
      <c r="Q4" s="99" t="s">
        <v>21</v>
      </c>
      <c r="R4" s="99"/>
      <c r="S4" s="99"/>
      <c r="T4" s="99"/>
      <c r="U4" s="96"/>
    </row>
    <row r="5" spans="2:21" ht="13.15" customHeight="1">
      <c r="B5" s="106"/>
      <c r="C5" s="102"/>
      <c r="D5" s="103"/>
      <c r="E5" s="101" t="s">
        <v>22</v>
      </c>
      <c r="F5" s="101" t="s">
        <v>23</v>
      </c>
      <c r="G5" s="101" t="s">
        <v>24</v>
      </c>
      <c r="H5" s="101" t="s">
        <v>25</v>
      </c>
      <c r="I5" s="98" t="s">
        <v>26</v>
      </c>
      <c r="J5" s="98" t="s">
        <v>27</v>
      </c>
      <c r="K5" s="98" t="s">
        <v>28</v>
      </c>
      <c r="L5" s="98" t="s">
        <v>79</v>
      </c>
      <c r="M5" s="98" t="s">
        <v>29</v>
      </c>
      <c r="N5" s="98" t="s">
        <v>61</v>
      </c>
      <c r="O5" s="98" t="s">
        <v>30</v>
      </c>
      <c r="P5" s="98" t="s">
        <v>31</v>
      </c>
      <c r="Q5" s="100" t="s">
        <v>22</v>
      </c>
      <c r="R5" s="100" t="s">
        <v>23</v>
      </c>
      <c r="S5" s="100" t="s">
        <v>24</v>
      </c>
      <c r="T5" s="100" t="s">
        <v>25</v>
      </c>
      <c r="U5" s="96"/>
    </row>
    <row r="6" spans="2:21" ht="15.75" customHeight="1">
      <c r="B6" s="107"/>
      <c r="C6" s="102"/>
      <c r="D6" s="103"/>
      <c r="E6" s="101"/>
      <c r="F6" s="101"/>
      <c r="G6" s="101"/>
      <c r="H6" s="101"/>
      <c r="I6" s="98"/>
      <c r="J6" s="98"/>
      <c r="K6" s="98"/>
      <c r="L6" s="98"/>
      <c r="M6" s="98"/>
      <c r="N6" s="98"/>
      <c r="O6" s="98"/>
      <c r="P6" s="98"/>
      <c r="Q6" s="100"/>
      <c r="R6" s="100"/>
      <c r="S6" s="100"/>
      <c r="T6" s="100"/>
      <c r="U6" s="96"/>
    </row>
    <row r="7" spans="2:21" ht="40.9" customHeight="1">
      <c r="B7" s="25" t="s">
        <v>38</v>
      </c>
      <c r="C7" s="7">
        <f>SUMIF('Plan 2022-2024'!$Z7:$Z62,"ЕС",'Plan 2022-2024'!D7:D62)</f>
        <v>4299780</v>
      </c>
      <c r="D7" s="6">
        <f>SUMIF('Plan 2022-2024'!$Z7:$Z62,"ЕС",'Plan 2022-2024'!E7:E62)</f>
        <v>4299780</v>
      </c>
      <c r="E7" s="7">
        <f>SUMIF('Plan 2022-2024'!$Z7:$Z62,"ЕС",'Plan 2022-2024'!F7:F62)</f>
        <v>1684180</v>
      </c>
      <c r="F7" s="7">
        <f>SUMIF('Plan 2022-2024'!$Z7:$Z62,"ЕС",'Plan 2022-2024'!G7:G62)</f>
        <v>1287000</v>
      </c>
      <c r="G7" s="7">
        <f>SUMIF('Plan 2022-2024'!$Z7:$Z62,"ЕС",'Plan 2022-2024'!H7:H62)</f>
        <v>1287000</v>
      </c>
      <c r="H7" s="8">
        <f>SUMIF('Plan 2022-2024'!$Z7:$Z62,"ЕС",'Plan 2022-2024'!I7:I62)</f>
        <v>4258180</v>
      </c>
      <c r="I7" s="7">
        <f>SUMIF('Plan 2022-2024'!$Z7:$Z62,"ЕС",'Plan 2022-2024'!J7:J62)</f>
        <v>0</v>
      </c>
      <c r="J7" s="7">
        <f>SUMIF('Plan 2022-2024'!$Z7:$Z62,"ЕС",'Plan 2022-2024'!K7:K62)</f>
        <v>0</v>
      </c>
      <c r="K7" s="7">
        <f>SUMIF('Plan 2022-2024'!$Z7:$Z62,"ЕС",'Plan 2022-2024'!L7:L62)</f>
        <v>0</v>
      </c>
      <c r="L7" s="7">
        <f>SUMIF('Plan 2022-2024'!$Z7:$Z62,"ЕС",'Plan 2022-2024'!M7:M62)</f>
        <v>0</v>
      </c>
      <c r="M7" s="7">
        <f>SUMIF('Plan 2022-2024'!$Z7:$Z62,"ЕС",'Plan 2022-2024'!N7:N62)</f>
        <v>0</v>
      </c>
      <c r="N7" s="7">
        <f>SUMIF('Plan 2022-2024'!$Z7:$Z62,"ЕС",'Plan 2022-2024'!O7:O62)</f>
        <v>0</v>
      </c>
      <c r="O7" s="7">
        <f>SUMIF('Plan 2022-2024'!$Z7:$Z62,"ЕС",'Plan 2022-2024'!P7:P62)</f>
        <v>0</v>
      </c>
      <c r="P7" s="7">
        <f>SUMIF('Plan 2022-2024'!$Z7:$Z62,"ЕС",'Plan 2022-2024'!Q7:Q62)</f>
        <v>41600</v>
      </c>
      <c r="Q7" s="8">
        <f>SUMIF('Plan 2022-2024'!$Z7:$Z62,"ЕС",'Plan 2022-2024'!R7:R62)</f>
        <v>41600</v>
      </c>
      <c r="R7" s="7">
        <f>SUMIF('Plan 2022-2024'!$Z7:$Z62,"ЕС",'Plan 2022-2024'!S7:S62)</f>
        <v>0</v>
      </c>
      <c r="S7" s="7">
        <f>SUMIF('Plan 2022-2024'!$Z7:$Z62,"ЕС",'Plan 2022-2024'!T7:T62)</f>
        <v>0</v>
      </c>
      <c r="T7" s="8">
        <f>SUMIF('Plan 2022-2024'!$Z7:$Z62,"ЕС",'Plan 2022-2024'!U7:U62)</f>
        <v>41600</v>
      </c>
      <c r="U7" s="39">
        <f>COUNTIF('Plan 2022-2024'!$Z7:$Z62,"ЕС")</f>
        <v>16</v>
      </c>
    </row>
    <row r="8" spans="2:21" ht="40.9" customHeight="1">
      <c r="B8" s="25" t="s">
        <v>39</v>
      </c>
      <c r="C8" s="7">
        <f>SUMIF('Plan 2022-2024'!$Z7:$Z62,"ДС",'Plan 2022-2024'!D7:D62)</f>
        <v>10049680</v>
      </c>
      <c r="D8" s="6">
        <f>SUMIF('Plan 2022-2024'!$Z7:$Z62,"ДС",'Plan 2022-2024'!E7:E62)</f>
        <v>8199680</v>
      </c>
      <c r="E8" s="7">
        <f>SUMIF('Plan 2022-2024'!$Z7:$Z62,"ДС",'Plan 2022-2024'!F7:F62)</f>
        <v>1536890</v>
      </c>
      <c r="F8" s="7">
        <f>SUMIF('Plan 2022-2024'!$Z7:$Z62,"ДС",'Plan 2022-2024'!G7:G62)</f>
        <v>3270000</v>
      </c>
      <c r="G8" s="7">
        <f>SUMIF('Plan 2022-2024'!$Z7:$Z62,"ДС",'Plan 2022-2024'!H7:H62)</f>
        <v>970000</v>
      </c>
      <c r="H8" s="8">
        <f>SUMIF('Plan 2022-2024'!$Z7:$Z62,"ДС",'Plan 2022-2024'!I7:I62)</f>
        <v>5776890</v>
      </c>
      <c r="I8" s="7">
        <f>SUMIF('Plan 2022-2024'!$Z7:$Z62,"ДС",'Plan 2022-2024'!J7:J62)</f>
        <v>0</v>
      </c>
      <c r="J8" s="7">
        <f>SUMIF('Plan 2022-2024'!$Z7:$Z62,"ДС",'Plan 2022-2024'!K7:K62)</f>
        <v>0</v>
      </c>
      <c r="K8" s="7">
        <f>SUMIF('Plan 2022-2024'!$Z7:$Z62,"ДС",'Plan 2022-2024'!L7:L62)</f>
        <v>0</v>
      </c>
      <c r="L8" s="7">
        <f>SUMIF('Plan 2022-2024'!$Z7:$Z62,"ДС",'Plan 2022-2024'!M7:M62)</f>
        <v>0</v>
      </c>
      <c r="M8" s="7">
        <f>SUMIF('Plan 2022-2024'!$Z7:$Z62,"ДС",'Plan 2022-2024'!N7:N62)</f>
        <v>0</v>
      </c>
      <c r="N8" s="7">
        <f>SUMIF('Plan 2022-2024'!$Z7:$Z62,"ДС",'Plan 2022-2024'!O7:O62)</f>
        <v>0</v>
      </c>
      <c r="O8" s="7">
        <f>SUMIF('Plan 2022-2024'!$Z7:$Z62,"ДС",'Plan 2022-2024'!P7:P62)</f>
        <v>382790</v>
      </c>
      <c r="P8" s="7">
        <f>SUMIF('Plan 2022-2024'!$Z7:$Z62,"ДС",'Plan 2022-2024'!Q7:Q62)</f>
        <v>40000</v>
      </c>
      <c r="Q8" s="8">
        <f>SUMIF('Plan 2022-2024'!$Z7:$Z62,"ДС",'Plan 2022-2024'!R7:R62)</f>
        <v>422790</v>
      </c>
      <c r="R8" s="7">
        <f>SUMIF('Plan 2022-2024'!$Z7:$Z62,"ДС",'Plan 2022-2024'!S7:S62)</f>
        <v>2000000</v>
      </c>
      <c r="S8" s="7">
        <f>SUMIF('Plan 2022-2024'!$Z7:$Z62,"ДС",'Plan 2022-2024'!T7:T62)</f>
        <v>0</v>
      </c>
      <c r="T8" s="8">
        <f>SUMIF('Plan 2022-2024'!$Z7:$Z62,"ДС",'Plan 2022-2024'!U7:U62)</f>
        <v>2422790</v>
      </c>
      <c r="U8" s="39">
        <f>COUNTIF('Plan 2022-2024'!$Z7:$Z62,"ДС")</f>
        <v>12</v>
      </c>
    </row>
    <row r="9" spans="2:21" ht="48.75" customHeight="1">
      <c r="B9" s="25" t="s">
        <v>45</v>
      </c>
      <c r="C9" s="7">
        <f>SUMIF('Plan 2022-2024'!$Z7:$Z62,"ЗС",'Plan 2022-2024'!D7:D62)</f>
        <v>26913545.880000003</v>
      </c>
      <c r="D9" s="6">
        <f>SUMIF('Plan 2022-2024'!$Z7:$Z62,"ЗС",'Plan 2022-2024'!E7:E62)</f>
        <v>26913545.880000003</v>
      </c>
      <c r="E9" s="7">
        <f>SUMIF('Plan 2022-2024'!$Z7:$Z62,"ЗС",'Plan 2022-2024'!F7:F62)</f>
        <v>17077157.330000002</v>
      </c>
      <c r="F9" s="7">
        <f>SUMIF('Plan 2022-2024'!$Z7:$Z62,"ЗС",'Plan 2022-2024'!G7:G62)</f>
        <v>1516000</v>
      </c>
      <c r="G9" s="7">
        <f>SUMIF('Plan 2022-2024'!$Z7:$Z62,"ЗС",'Plan 2022-2024'!H7:H62)</f>
        <v>1316000</v>
      </c>
      <c r="H9" s="8">
        <f>SUMIF('Plan 2022-2024'!$Z7:$Z62,"ЗС",'Plan 2022-2024'!I7:I62)</f>
        <v>19909157.330000002</v>
      </c>
      <c r="I9" s="7">
        <f>SUMIF('Plan 2022-2024'!$Z7:$Z62,"ЗС",'Plan 2022-2024'!J7:J62)</f>
        <v>0</v>
      </c>
      <c r="J9" s="7">
        <f>SUMIF('Plan 2022-2024'!$Z7:$Z62,"ЗС",'Plan 2022-2024'!K7:K62)</f>
        <v>0</v>
      </c>
      <c r="K9" s="7">
        <f>SUMIF('Plan 2022-2024'!$Z7:$Z62,"ЗС",'Plan 2022-2024'!L7:L62)</f>
        <v>750000</v>
      </c>
      <c r="L9" s="7">
        <f>SUMIF('Plan 2022-2024'!$Z7:$Z62,"ЗС",'Plan 2022-2024'!M7:M62)</f>
        <v>0</v>
      </c>
      <c r="M9" s="7">
        <f>SUMIF('Plan 2022-2024'!$Z7:$Z62,"ЗС",'Plan 2022-2024'!N7:N62)</f>
        <v>0</v>
      </c>
      <c r="N9" s="7">
        <f>SUMIF('Plan 2022-2024'!$Z7:$Z62,"ЗС",'Plan 2022-2024'!O7:O62)</f>
        <v>3120000</v>
      </c>
      <c r="O9" s="7">
        <f>SUMIF('Plan 2022-2024'!$Z7:$Z62,"ЗС",'Plan 2022-2024'!P7:P62)</f>
        <v>10000</v>
      </c>
      <c r="P9" s="7">
        <f>SUMIF('Plan 2022-2024'!$Z7:$Z62,"ЗС",'Plan 2022-2024'!Q7:Q62)</f>
        <v>2168388.5499999998</v>
      </c>
      <c r="Q9" s="8">
        <f>SUMIF('Plan 2022-2024'!$Z7:$Z62,"ЗС",'Plan 2022-2024'!R7:R62)</f>
        <v>6096388.5499999998</v>
      </c>
      <c r="R9" s="7">
        <f>SUMIF('Plan 2022-2024'!$Z7:$Z62,"ЗС",'Plan 2022-2024'!S7:S62)</f>
        <v>454000</v>
      </c>
      <c r="S9" s="7">
        <f>SUMIF('Plan 2022-2024'!$Z7:$Z62,"ЗС",'Plan 2022-2024'!T7:T62)</f>
        <v>454000</v>
      </c>
      <c r="T9" s="8">
        <f>SUMIF('Plan 2022-2024'!$Z7:$Z62,"ЗС",'Plan 2022-2024'!U7:U62)</f>
        <v>7004388.5499999998</v>
      </c>
      <c r="U9" s="39">
        <f>COUNTIF('Plan 2022-2024'!$Z7:$Z62,"ЗС")</f>
        <v>28</v>
      </c>
    </row>
    <row r="10" spans="2:21" ht="40.9" customHeight="1">
      <c r="B10" s="9" t="s">
        <v>44</v>
      </c>
      <c r="C10" s="8">
        <f>SUM(C7:C9)</f>
        <v>41263005.880000003</v>
      </c>
      <c r="D10" s="6">
        <f t="shared" ref="D10:T10" si="0">SUM(D7:D9)</f>
        <v>39413005.880000003</v>
      </c>
      <c r="E10" s="8">
        <f t="shared" si="0"/>
        <v>20298227.330000002</v>
      </c>
      <c r="F10" s="8">
        <f t="shared" si="0"/>
        <v>6073000</v>
      </c>
      <c r="G10" s="8">
        <f t="shared" si="0"/>
        <v>3573000</v>
      </c>
      <c r="H10" s="8">
        <f t="shared" si="0"/>
        <v>29944227.330000002</v>
      </c>
      <c r="I10" s="8">
        <f t="shared" si="0"/>
        <v>0</v>
      </c>
      <c r="J10" s="8">
        <f t="shared" si="0"/>
        <v>0</v>
      </c>
      <c r="K10" s="8">
        <f t="shared" si="0"/>
        <v>750000</v>
      </c>
      <c r="L10" s="8">
        <f t="shared" si="0"/>
        <v>0</v>
      </c>
      <c r="M10" s="8">
        <f t="shared" si="0"/>
        <v>0</v>
      </c>
      <c r="N10" s="8">
        <f t="shared" si="0"/>
        <v>3120000</v>
      </c>
      <c r="O10" s="8">
        <f t="shared" si="0"/>
        <v>392790</v>
      </c>
      <c r="P10" s="8">
        <f t="shared" si="0"/>
        <v>2249988.5499999998</v>
      </c>
      <c r="Q10" s="8">
        <f t="shared" si="0"/>
        <v>6560778.5499999998</v>
      </c>
      <c r="R10" s="8">
        <f t="shared" si="0"/>
        <v>2454000</v>
      </c>
      <c r="S10" s="8">
        <f t="shared" si="0"/>
        <v>454000</v>
      </c>
      <c r="T10" s="8">
        <f t="shared" si="0"/>
        <v>9468778.5500000007</v>
      </c>
      <c r="U10" s="27">
        <f>SUM(U7:U9)</f>
        <v>56</v>
      </c>
    </row>
    <row r="12" spans="2:21" s="3" customFormat="1" ht="15">
      <c r="B12" s="33" t="s">
        <v>62</v>
      </c>
    </row>
  </sheetData>
  <sheetProtection sheet="1" objects="1" scenarios="1"/>
  <mergeCells count="25">
    <mergeCell ref="C3:C6"/>
    <mergeCell ref="D3:D6"/>
    <mergeCell ref="E3:H3"/>
    <mergeCell ref="B3:B6"/>
    <mergeCell ref="I4:P4"/>
    <mergeCell ref="I3:T3"/>
    <mergeCell ref="M5:M6"/>
    <mergeCell ref="N5:N6"/>
    <mergeCell ref="O5:O6"/>
    <mergeCell ref="P5:P6"/>
    <mergeCell ref="Q5:Q6"/>
    <mergeCell ref="R5:R6"/>
    <mergeCell ref="S5:S6"/>
    <mergeCell ref="U3:U6"/>
    <mergeCell ref="E4:H4"/>
    <mergeCell ref="L5:L6"/>
    <mergeCell ref="I5:I6"/>
    <mergeCell ref="J5:J6"/>
    <mergeCell ref="K5:K6"/>
    <mergeCell ref="Q4:T4"/>
    <mergeCell ref="T5:T6"/>
    <mergeCell ref="E5:E6"/>
    <mergeCell ref="F5:F6"/>
    <mergeCell ref="G5:G6"/>
    <mergeCell ref="H5:H6"/>
  </mergeCells>
  <pageMargins left="0.34" right="0.23" top="0.72" bottom="1" header="0.5" footer="0.5"/>
  <pageSetup paperSize="9" scale="5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25"/>
  <sheetViews>
    <sheetView showGridLines="0" topLeftCell="A4" zoomScale="83" zoomScaleNormal="83" workbookViewId="0">
      <selection activeCell="C9" sqref="C9:E9"/>
    </sheetView>
  </sheetViews>
  <sheetFormatPr defaultColWidth="8.85546875" defaultRowHeight="12.75"/>
  <cols>
    <col min="1" max="1" width="1.7109375" style="1" customWidth="1"/>
    <col min="2" max="2" width="39.28515625" style="1" customWidth="1"/>
    <col min="3" max="5" width="21.28515625" style="1" customWidth="1"/>
    <col min="6" max="16384" width="8.85546875" style="1"/>
  </cols>
  <sheetData>
    <row r="2" spans="2:5" ht="25.9" customHeight="1">
      <c r="B2" s="113" t="s">
        <v>63</v>
      </c>
      <c r="C2" s="114"/>
      <c r="D2" s="114"/>
      <c r="E2" s="115"/>
    </row>
    <row r="3" spans="2:5">
      <c r="B3" s="111" t="s">
        <v>36</v>
      </c>
      <c r="C3" s="112" t="s">
        <v>40</v>
      </c>
      <c r="D3" s="109" t="s">
        <v>15</v>
      </c>
      <c r="E3" s="109" t="s">
        <v>16</v>
      </c>
    </row>
    <row r="4" spans="2:5">
      <c r="B4" s="111"/>
      <c r="C4" s="112"/>
      <c r="D4" s="110"/>
      <c r="E4" s="110"/>
    </row>
    <row r="5" spans="2:5">
      <c r="B5" s="111"/>
      <c r="C5" s="112"/>
      <c r="D5" s="110"/>
      <c r="E5" s="110"/>
    </row>
    <row r="6" spans="2:5" ht="19.899999999999999" customHeight="1">
      <c r="B6" s="26" t="s">
        <v>38</v>
      </c>
      <c r="C6" s="4">
        <f>D6+E6</f>
        <v>1725780</v>
      </c>
      <c r="D6" s="4">
        <f>'Ukupno po sektorima'!$E$7</f>
        <v>1684180</v>
      </c>
      <c r="E6" s="4">
        <f>'Ukupno po sektorima'!Q7</f>
        <v>41600</v>
      </c>
    </row>
    <row r="7" spans="2:5" ht="19.899999999999999" customHeight="1">
      <c r="B7" s="26" t="s">
        <v>39</v>
      </c>
      <c r="C7" s="4">
        <f>D7+E7</f>
        <v>1959680</v>
      </c>
      <c r="D7" s="4">
        <f>'Ukupno po sektorima'!$E$8</f>
        <v>1536890</v>
      </c>
      <c r="E7" s="4">
        <f>'Ukupno po sektorima'!Q8</f>
        <v>422790</v>
      </c>
    </row>
    <row r="8" spans="2:5" ht="19.899999999999999" customHeight="1">
      <c r="B8" s="26" t="s">
        <v>45</v>
      </c>
      <c r="C8" s="4">
        <f>D8+E8</f>
        <v>23173545.880000003</v>
      </c>
      <c r="D8" s="4">
        <f>'Ukupno po sektorima'!$E$9</f>
        <v>17077157.330000002</v>
      </c>
      <c r="E8" s="4">
        <f>'Ukupno po sektorima'!Q9</f>
        <v>6096388.5499999998</v>
      </c>
    </row>
    <row r="9" spans="2:5" ht="18" customHeight="1">
      <c r="B9" s="11" t="s">
        <v>2</v>
      </c>
      <c r="C9" s="2">
        <f>SUM(C6:C8)</f>
        <v>26859005.880000003</v>
      </c>
      <c r="D9" s="2">
        <f>SUM(D6:D8)</f>
        <v>20298227.330000002</v>
      </c>
      <c r="E9" s="2">
        <f>SUM(E6:E8)</f>
        <v>6560778.5499999998</v>
      </c>
    </row>
    <row r="10" spans="2:5" ht="13.15" customHeight="1">
      <c r="B10" s="111" t="s">
        <v>0</v>
      </c>
      <c r="C10" s="112" t="s">
        <v>41</v>
      </c>
      <c r="D10" s="109" t="s">
        <v>15</v>
      </c>
      <c r="E10" s="109" t="s">
        <v>16</v>
      </c>
    </row>
    <row r="11" spans="2:5" ht="13.15" customHeight="1">
      <c r="B11" s="111"/>
      <c r="C11" s="112"/>
      <c r="D11" s="110"/>
      <c r="E11" s="110"/>
    </row>
    <row r="12" spans="2:5" ht="13.15" customHeight="1">
      <c r="B12" s="111"/>
      <c r="C12" s="112"/>
      <c r="D12" s="110"/>
      <c r="E12" s="110"/>
    </row>
    <row r="13" spans="2:5" ht="19.899999999999999" customHeight="1">
      <c r="B13" s="26" t="s">
        <v>38</v>
      </c>
      <c r="C13" s="4">
        <f>D13+E13</f>
        <v>1287000</v>
      </c>
      <c r="D13" s="4">
        <f>'Ukupno po sektorima'!$F$7</f>
        <v>1287000</v>
      </c>
      <c r="E13" s="4">
        <f>'Ukupno po sektorima'!R7</f>
        <v>0</v>
      </c>
    </row>
    <row r="14" spans="2:5" ht="19.899999999999999" customHeight="1">
      <c r="B14" s="26" t="s">
        <v>39</v>
      </c>
      <c r="C14" s="4">
        <f>D14+E14</f>
        <v>5270000</v>
      </c>
      <c r="D14" s="4">
        <f>'Ukupno po sektorima'!$F$8</f>
        <v>3270000</v>
      </c>
      <c r="E14" s="4">
        <f>'Ukupno po sektorima'!R8</f>
        <v>2000000</v>
      </c>
    </row>
    <row r="15" spans="2:5" ht="19.899999999999999" customHeight="1">
      <c r="B15" s="26" t="s">
        <v>45</v>
      </c>
      <c r="C15" s="4">
        <f>D15+E15</f>
        <v>1970000</v>
      </c>
      <c r="D15" s="4">
        <f>'Ukupno po sektorima'!$F$9</f>
        <v>1516000</v>
      </c>
      <c r="E15" s="4">
        <f>'Ukupno po sektorima'!R9</f>
        <v>454000</v>
      </c>
    </row>
    <row r="16" spans="2:5" ht="18" customHeight="1">
      <c r="B16" s="11" t="s">
        <v>2</v>
      </c>
      <c r="C16" s="2">
        <f>SUM(C13:C15)</f>
        <v>8527000</v>
      </c>
      <c r="D16" s="2">
        <f>SUM(D13:D15)</f>
        <v>6073000</v>
      </c>
      <c r="E16" s="2">
        <f>SUM(E13:E15)</f>
        <v>2454000</v>
      </c>
    </row>
    <row r="17" spans="2:5" ht="13.15" customHeight="1">
      <c r="B17" s="111" t="s">
        <v>0</v>
      </c>
      <c r="C17" s="112" t="s">
        <v>42</v>
      </c>
      <c r="D17" s="109" t="s">
        <v>15</v>
      </c>
      <c r="E17" s="109" t="s">
        <v>16</v>
      </c>
    </row>
    <row r="18" spans="2:5" ht="13.15" customHeight="1">
      <c r="B18" s="111"/>
      <c r="C18" s="112"/>
      <c r="D18" s="110"/>
      <c r="E18" s="110"/>
    </row>
    <row r="19" spans="2:5" ht="13.15" customHeight="1">
      <c r="B19" s="111"/>
      <c r="C19" s="112"/>
      <c r="D19" s="110"/>
      <c r="E19" s="110"/>
    </row>
    <row r="20" spans="2:5" ht="19.899999999999999" customHeight="1">
      <c r="B20" s="26" t="s">
        <v>38</v>
      </c>
      <c r="C20" s="4">
        <f>D20+E20</f>
        <v>1287000</v>
      </c>
      <c r="D20" s="4">
        <f>'Ukupno po sektorima'!$G$7</f>
        <v>1287000</v>
      </c>
      <c r="E20" s="4">
        <f>'Ukupno po sektorima'!S7</f>
        <v>0</v>
      </c>
    </row>
    <row r="21" spans="2:5" ht="19.899999999999999" customHeight="1">
      <c r="B21" s="26" t="s">
        <v>39</v>
      </c>
      <c r="C21" s="4">
        <f>D21+E21</f>
        <v>970000</v>
      </c>
      <c r="D21" s="4">
        <f>'Ukupno po sektorima'!$G$8</f>
        <v>970000</v>
      </c>
      <c r="E21" s="4">
        <f>'Ukupno po sektorima'!S8</f>
        <v>0</v>
      </c>
    </row>
    <row r="22" spans="2:5" ht="19.899999999999999" customHeight="1">
      <c r="B22" s="26" t="s">
        <v>45</v>
      </c>
      <c r="C22" s="4">
        <f>D22+E22</f>
        <v>1770000</v>
      </c>
      <c r="D22" s="4">
        <f>'Ukupno po sektorima'!$G$9</f>
        <v>1316000</v>
      </c>
      <c r="E22" s="4">
        <f>'Ukupno po sektorima'!S9</f>
        <v>454000</v>
      </c>
    </row>
    <row r="23" spans="2:5" ht="18" customHeight="1">
      <c r="B23" s="11" t="s">
        <v>2</v>
      </c>
      <c r="C23" s="2">
        <f>SUM(C20:C22)</f>
        <v>4027000</v>
      </c>
      <c r="D23" s="2">
        <f>SUM(D20:D22)</f>
        <v>3573000</v>
      </c>
      <c r="E23" s="2">
        <f>SUM(E20:E22)</f>
        <v>454000</v>
      </c>
    </row>
    <row r="25" spans="2:5" ht="18" customHeight="1">
      <c r="B25" s="5" t="s">
        <v>43</v>
      </c>
      <c r="C25" s="2">
        <f>C9+C16+C23</f>
        <v>39413005.880000003</v>
      </c>
      <c r="D25" s="2">
        <f>D9+D16+D23</f>
        <v>29944227.330000002</v>
      </c>
      <c r="E25" s="2">
        <f>E9+E16+E23</f>
        <v>9468778.5500000007</v>
      </c>
    </row>
  </sheetData>
  <sheetProtection sheet="1" objects="1" scenarios="1"/>
  <mergeCells count="13">
    <mergeCell ref="E10:E12"/>
    <mergeCell ref="B10:B12"/>
    <mergeCell ref="C10:C12"/>
    <mergeCell ref="B2:E2"/>
    <mergeCell ref="E17:E19"/>
    <mergeCell ref="B3:B5"/>
    <mergeCell ref="D3:D5"/>
    <mergeCell ref="E3:E5"/>
    <mergeCell ref="C3:C5"/>
    <mergeCell ref="B17:B19"/>
    <mergeCell ref="C17:C19"/>
    <mergeCell ref="D17:D19"/>
    <mergeCell ref="D10:D12"/>
  </mergeCells>
  <pageMargins left="0.43" right="0.31" top="0.72" bottom="1" header="0.5" footer="0.5"/>
  <pageSetup paperSize="9" scale="8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AA64"/>
  <sheetViews>
    <sheetView showGridLines="0" topLeftCell="C1" zoomScale="67" zoomScaleNormal="67" zoomScaleSheetLayoutView="28" zoomScalePageLayoutView="49" workbookViewId="0">
      <selection activeCell="H10" sqref="H10"/>
    </sheetView>
  </sheetViews>
  <sheetFormatPr defaultColWidth="8.85546875" defaultRowHeight="12.75"/>
  <cols>
    <col min="1" max="1" width="1.7109375" style="1" customWidth="1"/>
    <col min="2" max="2" width="32.28515625" style="1" customWidth="1"/>
    <col min="3" max="3" width="11.140625" style="1" customWidth="1"/>
    <col min="4" max="4" width="8.42578125" style="1" customWidth="1"/>
    <col min="5" max="5" width="14.28515625" style="1" customWidth="1"/>
    <col min="6" max="6" width="9.28515625" style="1" customWidth="1"/>
    <col min="7" max="14" width="14.28515625" style="1" customWidth="1"/>
    <col min="15" max="15" width="3" style="1" customWidth="1"/>
    <col min="16" max="16384" width="8.85546875" style="1"/>
  </cols>
  <sheetData>
    <row r="1" spans="2:27">
      <c r="B1" s="13"/>
      <c r="C1" s="13"/>
      <c r="D1" s="13"/>
    </row>
    <row r="2" spans="2:27" ht="23.45" customHeight="1">
      <c r="B2" s="10" t="s">
        <v>71</v>
      </c>
      <c r="C2" s="10"/>
      <c r="D2" s="10"/>
    </row>
    <row r="3" spans="2:27" ht="13.9" customHeight="1">
      <c r="B3" s="119" t="s">
        <v>47</v>
      </c>
      <c r="C3" s="130" t="s">
        <v>51</v>
      </c>
      <c r="D3" s="131"/>
      <c r="E3" s="124" t="s">
        <v>72</v>
      </c>
      <c r="F3" s="125"/>
      <c r="G3" s="104" t="s">
        <v>82</v>
      </c>
      <c r="H3" s="104"/>
      <c r="I3" s="104"/>
      <c r="J3" s="104"/>
      <c r="K3" s="112" t="s">
        <v>16</v>
      </c>
      <c r="L3" s="112"/>
      <c r="M3" s="112"/>
      <c r="N3" s="112"/>
    </row>
    <row r="4" spans="2:27" ht="27.6" customHeight="1">
      <c r="B4" s="120"/>
      <c r="C4" s="132"/>
      <c r="D4" s="133"/>
      <c r="E4" s="126"/>
      <c r="F4" s="127"/>
      <c r="G4" s="97" t="s">
        <v>73</v>
      </c>
      <c r="H4" s="97"/>
      <c r="I4" s="97"/>
      <c r="J4" s="97"/>
      <c r="K4" s="99" t="s">
        <v>74</v>
      </c>
      <c r="L4" s="99"/>
      <c r="M4" s="99"/>
      <c r="N4" s="99"/>
    </row>
    <row r="5" spans="2:27" ht="13.15" customHeight="1">
      <c r="B5" s="120"/>
      <c r="C5" s="116" t="s">
        <v>37</v>
      </c>
      <c r="D5" s="118" t="s">
        <v>48</v>
      </c>
      <c r="E5" s="128" t="s">
        <v>50</v>
      </c>
      <c r="F5" s="128" t="s">
        <v>49</v>
      </c>
      <c r="G5" s="100" t="s">
        <v>76</v>
      </c>
      <c r="H5" s="100" t="s">
        <v>77</v>
      </c>
      <c r="I5" s="100" t="s">
        <v>78</v>
      </c>
      <c r="J5" s="100" t="s">
        <v>75</v>
      </c>
      <c r="K5" s="100" t="s">
        <v>76</v>
      </c>
      <c r="L5" s="100" t="s">
        <v>77</v>
      </c>
      <c r="M5" s="100" t="s">
        <v>78</v>
      </c>
      <c r="N5" s="100" t="s">
        <v>75</v>
      </c>
    </row>
    <row r="6" spans="2:27" ht="13.15" customHeight="1">
      <c r="B6" s="120"/>
      <c r="C6" s="117"/>
      <c r="D6" s="118"/>
      <c r="E6" s="129"/>
      <c r="F6" s="129"/>
      <c r="G6" s="100"/>
      <c r="H6" s="100"/>
      <c r="I6" s="100"/>
      <c r="J6" s="100"/>
      <c r="K6" s="100"/>
      <c r="L6" s="100"/>
      <c r="M6" s="100"/>
      <c r="N6" s="100"/>
    </row>
    <row r="7" spans="2:27" s="12" customFormat="1" ht="28.5">
      <c r="B7" s="31" t="s">
        <v>54</v>
      </c>
      <c r="C7" s="28">
        <f>COUNTIF('Plan 2022-2024'!$Y7:$Y62,"*А*")</f>
        <v>0</v>
      </c>
      <c r="D7" s="17">
        <f t="shared" ref="D7:D12" si="0">C7/C$13</f>
        <v>0</v>
      </c>
      <c r="E7" s="15">
        <f>SUMIF('Plan 2022-2024'!$Y7:$Y62,"*А*",'Plan 2022-2024'!E7:E62)</f>
        <v>0</v>
      </c>
      <c r="F7" s="17">
        <f t="shared" ref="F7:F12" si="1">E7/E$13</f>
        <v>0</v>
      </c>
      <c r="G7" s="19">
        <f>SUMIF('Plan 2022-2024'!$Y7:$Y62,"*А*",'Plan 2022-2024'!F7:F62)</f>
        <v>0</v>
      </c>
      <c r="H7" s="19">
        <f>SUMIF('Plan 2022-2024'!$Y7:$Y62,"*А*",'Plan 2022-2024'!G7:G62)</f>
        <v>0</v>
      </c>
      <c r="I7" s="19">
        <f>SUMIF('Plan 2022-2024'!$Y7:$Y62,"*А*",'Plan 2022-2024'!H7:H62)</f>
        <v>0</v>
      </c>
      <c r="J7" s="15">
        <f t="shared" ref="J7:J13" si="2">SUM(G7:I7)</f>
        <v>0</v>
      </c>
      <c r="K7" s="19">
        <f>SUMIF('Plan 2022-2024'!$Y7:$Y62,"*А*",'Plan 2022-2024'!R7:R62)</f>
        <v>0</v>
      </c>
      <c r="L7" s="19">
        <f>SUMIF('Plan 2022-2024'!$Y7:$Y62,"*А*",'Plan 2022-2024'!S7:S62)</f>
        <v>0</v>
      </c>
      <c r="M7" s="19">
        <f>SUMIF('Plan 2022-2024'!$Y7:$Y62,"*А*",'Plan 2022-2024'!T7:T62)</f>
        <v>0</v>
      </c>
      <c r="N7" s="15">
        <f t="shared" ref="N7:N13" si="3">SUM(K7:M7)</f>
        <v>0</v>
      </c>
    </row>
    <row r="8" spans="2:27" s="12" customFormat="1" ht="57">
      <c r="B8" s="31" t="s">
        <v>68</v>
      </c>
      <c r="C8" s="28">
        <f>COUNTIF('Plan 2022-2024'!$Y7:$Y62,"*Б*")</f>
        <v>0</v>
      </c>
      <c r="D8" s="17">
        <f t="shared" si="0"/>
        <v>0</v>
      </c>
      <c r="E8" s="15">
        <f>SUMIF('Plan 2022-2024'!$Y7:$Y62,"*Б*",'Plan 2022-2024'!E7:E62)</f>
        <v>0</v>
      </c>
      <c r="F8" s="17">
        <f t="shared" si="1"/>
        <v>0</v>
      </c>
      <c r="G8" s="19">
        <f>SUMIF('Plan 2022-2024'!$Y7:$Y62,"*Б*",'Plan 2022-2024'!F7:F62)</f>
        <v>0</v>
      </c>
      <c r="H8" s="19">
        <f>SUMIF('Plan 2022-2024'!$Y7:$Y62,"*Б*",'Plan 2022-2024'!G7:G62)</f>
        <v>0</v>
      </c>
      <c r="I8" s="19">
        <f>SUMIF('Plan 2022-2024'!$Y7:$Y62,"*Б*",'Plan 2022-2024'!H7:H62)</f>
        <v>0</v>
      </c>
      <c r="J8" s="15">
        <f t="shared" si="2"/>
        <v>0</v>
      </c>
      <c r="K8" s="19">
        <f>SUMIF('Plan 2022-2024'!$Y7:$Y62,"*б*",'Plan 2022-2024'!R7:R62)</f>
        <v>0</v>
      </c>
      <c r="L8" s="19">
        <f>SUMIF('Plan 2022-2024'!$Y7:$Y62,"*Б*",'Plan 2022-2024'!S7:S62)</f>
        <v>0</v>
      </c>
      <c r="M8" s="19">
        <f>SUMIF('Plan 2022-2024'!$Y7:$Y62,"*Б*",'Plan 2022-2024'!T7:T62)</f>
        <v>0</v>
      </c>
      <c r="N8" s="15">
        <f t="shared" si="3"/>
        <v>0</v>
      </c>
    </row>
    <row r="9" spans="2:27" s="12" customFormat="1" ht="71.25">
      <c r="B9" s="31" t="s">
        <v>55</v>
      </c>
      <c r="C9" s="28">
        <f>COUNTIF('Plan 2022-2024'!$Y7:$Y62,"*Ц*")</f>
        <v>0</v>
      </c>
      <c r="D9" s="17">
        <f t="shared" si="0"/>
        <v>0</v>
      </c>
      <c r="E9" s="15">
        <f>SUMIF('Plan 2022-2024'!$Y7:$Y62,"*Ц*",'Plan 2022-2024'!E7:E62)</f>
        <v>0</v>
      </c>
      <c r="F9" s="17">
        <f t="shared" si="1"/>
        <v>0</v>
      </c>
      <c r="G9" s="19">
        <f>SUMIF('Plan 2022-2024'!$Y7:$Y62,"*Ц*",'Plan 2022-2024'!F7:F62)</f>
        <v>0</v>
      </c>
      <c r="H9" s="19">
        <f>SUMIF('Plan 2022-2024'!$Y7:$Y62,"*Ц*",'Plan 2022-2024'!G7:G62)</f>
        <v>0</v>
      </c>
      <c r="I9" s="19">
        <f>SUMIF('Plan 2022-2024'!$Y7:$Y62,"*Ц*",'Plan 2022-2024'!H7:H62)</f>
        <v>0</v>
      </c>
      <c r="J9" s="15">
        <f t="shared" si="2"/>
        <v>0</v>
      </c>
      <c r="K9" s="19">
        <f>SUMIF('Plan 2022-2024'!$Y7:$Y62,"*Ц*",'Plan 2022-2024'!R7:R62)</f>
        <v>0</v>
      </c>
      <c r="L9" s="19">
        <f>SUMIF('Plan 2022-2024'!$Y7:$Y62,"*Ц*",'Plan 2022-2024'!S7:S62)</f>
        <v>0</v>
      </c>
      <c r="M9" s="19">
        <f>SUMIF('Plan 2022-2024'!$Y7:$Y62,"*Ц*",'Plan 2022-2024'!T7:T62)</f>
        <v>0</v>
      </c>
      <c r="N9" s="15">
        <f t="shared" si="3"/>
        <v>0</v>
      </c>
      <c r="P9" s="121"/>
      <c r="Q9" s="122"/>
      <c r="R9" s="122"/>
      <c r="S9" s="122"/>
      <c r="T9" s="122"/>
      <c r="U9" s="122"/>
      <c r="V9" s="122"/>
      <c r="W9" s="122"/>
      <c r="X9" s="122"/>
      <c r="Y9" s="21"/>
      <c r="Z9" s="21"/>
      <c r="AA9" s="21"/>
    </row>
    <row r="10" spans="2:27" s="12" customFormat="1" ht="85.5">
      <c r="B10" s="31" t="s">
        <v>69</v>
      </c>
      <c r="C10" s="28">
        <f>COUNTIF('Plan 2022-2024'!$Y7:$Y62,"*Д*")</f>
        <v>0</v>
      </c>
      <c r="D10" s="17">
        <f t="shared" si="0"/>
        <v>0</v>
      </c>
      <c r="E10" s="15">
        <f>SUMIF('Plan 2022-2024'!$Y7:$Y62,"*Д*",'Plan 2022-2024'!E7:E62)</f>
        <v>0</v>
      </c>
      <c r="F10" s="17">
        <f t="shared" si="1"/>
        <v>0</v>
      </c>
      <c r="G10" s="19">
        <f>SUMIF('Plan 2022-2024'!$Y7:$Y62,"*Д*",'Plan 2022-2024'!F7:F62)</f>
        <v>0</v>
      </c>
      <c r="H10" s="19">
        <f>SUMIF('Plan 2022-2024'!$Y7:$Y62,"*Д*",'Plan 2022-2024'!G7:G62)</f>
        <v>0</v>
      </c>
      <c r="I10" s="19">
        <f>SUMIF('Plan 2022-2024'!$Y7:$Y62,"*Д*",'Plan 2022-2024'!H7:H62)</f>
        <v>0</v>
      </c>
      <c r="J10" s="15">
        <f t="shared" si="2"/>
        <v>0</v>
      </c>
      <c r="K10" s="19">
        <f>SUMIF('Plan 2022-2024'!$Y7:$Y62,"*Д*",'Plan 2022-2024'!R7:R62)</f>
        <v>0</v>
      </c>
      <c r="L10" s="19">
        <f>SUMIF('Plan 2022-2024'!$Y7:$Y62,"*Д*",'Plan 2022-2024'!S7:S62)</f>
        <v>0</v>
      </c>
      <c r="M10" s="19">
        <f>SUMIF('Plan 2022-2024'!$Y7:$Y62,"*Д*",'Plan 2022-2024'!T7:T62)</f>
        <v>0</v>
      </c>
      <c r="N10" s="15">
        <f t="shared" si="3"/>
        <v>0</v>
      </c>
    </row>
    <row r="11" spans="2:27" s="12" customFormat="1" ht="60" customHeight="1">
      <c r="B11" s="31" t="s">
        <v>70</v>
      </c>
      <c r="C11" s="28">
        <f>COUNTIF('Plan 2022-2024'!$Y6:$Y62,"*Е*")</f>
        <v>0</v>
      </c>
      <c r="D11" s="17">
        <f t="shared" si="0"/>
        <v>0</v>
      </c>
      <c r="E11" s="15">
        <f>SUMIF('Plan 2022-2024'!$Y7:$Y62,"*Е*",'Plan 2022-2024'!E7:E62)</f>
        <v>0</v>
      </c>
      <c r="F11" s="17">
        <f t="shared" si="1"/>
        <v>0</v>
      </c>
      <c r="G11" s="19">
        <f>SUMIF('Plan 2022-2024'!$Y7:$Y62,"*Е*",'Plan 2022-2024'!F7:F62)</f>
        <v>0</v>
      </c>
      <c r="H11" s="19">
        <f>SUMIF('Plan 2022-2024'!$Y7:$Y62,"*Е*",'Plan 2022-2024'!G7:G62)</f>
        <v>0</v>
      </c>
      <c r="I11" s="19">
        <f>SUMIF('Plan 2022-2024'!$Y7:$Y62,"*Е*",'Plan 2022-2024'!H7:H62)</f>
        <v>0</v>
      </c>
      <c r="J11" s="15">
        <f t="shared" si="2"/>
        <v>0</v>
      </c>
      <c r="K11" s="19">
        <f>SUMIF('Plan 2022-2024'!$Y7:$Y62,"*Е*",'Plan 2022-2024'!R7:R62)</f>
        <v>0</v>
      </c>
      <c r="L11" s="19">
        <f>SUMIF('Plan 2022-2024'!$Y7:$Y62,"*Е*",'Plan 2022-2024'!S7:S62)</f>
        <v>0</v>
      </c>
      <c r="M11" s="19">
        <f>SUMIF('Plan 2022-2024'!$Y7:$Y62,"*Е*",'Plan 2022-2024'!T7:T62)</f>
        <v>0</v>
      </c>
      <c r="N11" s="15">
        <f t="shared" si="3"/>
        <v>0</v>
      </c>
    </row>
    <row r="12" spans="2:27" s="12" customFormat="1" ht="28.5">
      <c r="B12" s="32" t="s">
        <v>80</v>
      </c>
      <c r="C12" s="29">
        <f>COUNTIF('Plan 2022-2024'!$Y7:$Y62,"&gt;0")</f>
        <v>47</v>
      </c>
      <c r="D12" s="17">
        <f t="shared" si="0"/>
        <v>1</v>
      </c>
      <c r="E12" s="22">
        <f>SUMIF('Plan 2022-2024'!$Y7:$Y62,"&gt;0",'Plan 2022-2024'!E7:E62)</f>
        <v>31328005.880000003</v>
      </c>
      <c r="F12" s="17">
        <f t="shared" si="1"/>
        <v>1</v>
      </c>
      <c r="G12" s="23">
        <f>SUMIF('Plan 2022-2024'!$Y7:$Y62,"&gt;0",'Plan 2022-2024'!F7:F62)</f>
        <v>18753227.330000002</v>
      </c>
      <c r="H12" s="23">
        <f>SUMIF('Plan 2022-2024'!$Y7:$Y62,"&gt;0",'Plan 2022-2024'!G7:G62)</f>
        <v>2803000</v>
      </c>
      <c r="I12" s="23">
        <f>SUMIF('Plan 2022-2024'!$Y7:$Y62,"&gt;0",'Plan 2022-2024'!H7:H62)</f>
        <v>2603000</v>
      </c>
      <c r="J12" s="22">
        <f t="shared" si="2"/>
        <v>24159227.330000002</v>
      </c>
      <c r="K12" s="23">
        <f>SUMIF('Plan 2022-2024'!$Y7:$Y62,"&gt;0",'Plan 2022-2024'!R7:R62)</f>
        <v>6260778.5499999998</v>
      </c>
      <c r="L12" s="23">
        <f>SUMIF('Plan 2022-2024'!$Y7:$Y62,"&gt;0",'Plan 2022-2024'!S7:S62)</f>
        <v>454000</v>
      </c>
      <c r="M12" s="23">
        <f>SUMIF('Plan 2022-2024'!$Y7:$Y62,"&gt;0",'Plan 2022-2024'!T7:T62)</f>
        <v>454000</v>
      </c>
      <c r="N12" s="22">
        <f t="shared" si="3"/>
        <v>7168778.5499999998</v>
      </c>
    </row>
    <row r="13" spans="2:27" ht="49.9" customHeight="1">
      <c r="B13" s="30" t="s">
        <v>44</v>
      </c>
      <c r="C13" s="16">
        <f>SUM(C7:C12)</f>
        <v>47</v>
      </c>
      <c r="D13" s="18">
        <f>SUM(D7:D12)</f>
        <v>1</v>
      </c>
      <c r="E13" s="15">
        <f t="shared" ref="E13:M13" si="4">SUM(E7:E12)</f>
        <v>31328005.880000003</v>
      </c>
      <c r="F13" s="18">
        <f>SUM(F7:F12)</f>
        <v>1</v>
      </c>
      <c r="G13" s="20">
        <f t="shared" si="4"/>
        <v>18753227.330000002</v>
      </c>
      <c r="H13" s="20">
        <f t="shared" si="4"/>
        <v>2803000</v>
      </c>
      <c r="I13" s="20">
        <f t="shared" si="4"/>
        <v>2603000</v>
      </c>
      <c r="J13" s="15">
        <f t="shared" si="2"/>
        <v>24159227.330000002</v>
      </c>
      <c r="K13" s="20">
        <f t="shared" si="4"/>
        <v>6260778.5499999998</v>
      </c>
      <c r="L13" s="20">
        <f t="shared" si="4"/>
        <v>454000</v>
      </c>
      <c r="M13" s="20">
        <f t="shared" si="4"/>
        <v>454000</v>
      </c>
      <c r="N13" s="15">
        <f t="shared" si="3"/>
        <v>7168778.5499999998</v>
      </c>
      <c r="P13" s="121"/>
      <c r="Q13" s="122"/>
      <c r="R13" s="122"/>
      <c r="S13" s="122"/>
      <c r="T13" s="122"/>
      <c r="U13" s="122"/>
      <c r="V13" s="122"/>
      <c r="W13" s="122"/>
      <c r="X13" s="122"/>
    </row>
    <row r="15" spans="2:27" s="3" customFormat="1" ht="13.9" customHeight="1">
      <c r="B15" s="123" t="s">
        <v>85</v>
      </c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</row>
    <row r="16" spans="2:27"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</row>
    <row r="17" spans="2:14"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</row>
    <row r="18" spans="2:14"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</row>
    <row r="23" spans="2:14" ht="18">
      <c r="E23" s="14"/>
      <c r="F23" s="14"/>
    </row>
    <row r="60" spans="2:2" ht="38.450000000000003" customHeight="1"/>
    <row r="64" spans="2:2">
      <c r="B64" s="24"/>
    </row>
  </sheetData>
  <sheetProtection sheet="1" objects="1" scenarios="1"/>
  <mergeCells count="22">
    <mergeCell ref="P9:X9"/>
    <mergeCell ref="P13:X13"/>
    <mergeCell ref="B15:N18"/>
    <mergeCell ref="E3:F4"/>
    <mergeCell ref="E5:E6"/>
    <mergeCell ref="F5:F6"/>
    <mergeCell ref="L5:L6"/>
    <mergeCell ref="M5:M6"/>
    <mergeCell ref="N5:N6"/>
    <mergeCell ref="C3:D4"/>
    <mergeCell ref="G4:J4"/>
    <mergeCell ref="K4:N4"/>
    <mergeCell ref="G5:G6"/>
    <mergeCell ref="H5:H6"/>
    <mergeCell ref="I5:I6"/>
    <mergeCell ref="J5:J6"/>
    <mergeCell ref="C5:C6"/>
    <mergeCell ref="D5:D6"/>
    <mergeCell ref="K5:K6"/>
    <mergeCell ref="B3:B6"/>
    <mergeCell ref="G3:J3"/>
    <mergeCell ref="K3:N3"/>
  </mergeCells>
  <printOptions horizontalCentered="1"/>
  <pageMargins left="0.2" right="0.2" top="0.22" bottom="0.49" header="0.5" footer="0.34"/>
  <pageSetup paperSize="9" scale="5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Upute</vt:lpstr>
      <vt:lpstr>Plan 2022-2024</vt:lpstr>
      <vt:lpstr>Ukupno po sektorima</vt:lpstr>
      <vt:lpstr>Ukupno po godinama</vt:lpstr>
      <vt:lpstr>Ukupno po A-E klasama</vt:lpstr>
      <vt:lpstr>'Plan 2022-2024'!Print_Area</vt:lpstr>
    </vt:vector>
  </TitlesOfParts>
  <Company>UNDP Bosnia and Herzegovina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msutonwilliams</dc:creator>
  <cp:lastModifiedBy>rstajic</cp:lastModifiedBy>
  <cp:lastPrinted>2022-02-01T07:04:15Z</cp:lastPrinted>
  <dcterms:created xsi:type="dcterms:W3CDTF">2013-10-16T07:47:36Z</dcterms:created>
  <dcterms:modified xsi:type="dcterms:W3CDTF">2022-03-12T13:21:23Z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