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LERiEI\8. STRATEGIJA RAZVOJA GRADA BIJELJINA\3. Indikativni finansijski planovi (IFP)\IFP 2023-2025\"/>
    </mc:Choice>
  </mc:AlternateContent>
  <xr:revisionPtr revIDLastSave="0" documentId="13_ncr:1_{B89987DF-7F6B-4CE7-A0A6-7B3461A25883}" xr6:coauthVersionLast="47" xr6:coauthVersionMax="47" xr10:uidLastSave="{00000000-0000-0000-0000-000000000000}"/>
  <bookViews>
    <workbookView xWindow="-120" yWindow="-120" windowWidth="20730" windowHeight="11160" tabRatio="834" activeTab="1" xr2:uid="{00000000-000D-0000-FFFF-FFFF00000000}"/>
  </bookViews>
  <sheets>
    <sheet name="Upute" sheetId="2" r:id="rId1"/>
    <sheet name="Plan 2023-2025" sheetId="1" r:id="rId2"/>
    <sheet name="Ukupno po sektorima" sheetId="8" r:id="rId3"/>
    <sheet name="Ukupno po godinama" sheetId="5" r:id="rId4"/>
    <sheet name="Ukupno po A-E klasama" sheetId="10" r:id="rId5"/>
  </sheets>
  <definedNames>
    <definedName name="_xlnm._FilterDatabase" localSheetId="1" hidden="1">'Plan 2023-2025'!$A$2:$Z$72</definedName>
    <definedName name="_xlnm.Print_Area" localSheetId="1">'Plan 2023-2025'!$A$1:$Z$80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4" i="1" l="1"/>
  <c r="U54" i="1" s="1"/>
  <c r="I54" i="1"/>
  <c r="R53" i="1"/>
  <c r="U53" i="1" s="1"/>
  <c r="I53" i="1"/>
  <c r="R52" i="1"/>
  <c r="U52" i="1" s="1"/>
  <c r="I52" i="1"/>
  <c r="R51" i="1"/>
  <c r="U51" i="1" s="1"/>
  <c r="I51" i="1"/>
  <c r="J73" i="1"/>
  <c r="R68" i="1"/>
  <c r="U68" i="1" s="1"/>
  <c r="I68" i="1"/>
  <c r="R67" i="1"/>
  <c r="U67" i="1" s="1"/>
  <c r="I67" i="1"/>
  <c r="R69" i="1"/>
  <c r="U69" i="1" s="1"/>
  <c r="I69" i="1"/>
  <c r="R60" i="1"/>
  <c r="U60" i="1" s="1"/>
  <c r="I60" i="1"/>
  <c r="R59" i="1"/>
  <c r="U59" i="1" s="1"/>
  <c r="I59" i="1"/>
  <c r="R58" i="1"/>
  <c r="U58" i="1" s="1"/>
  <c r="I58" i="1"/>
  <c r="R57" i="1"/>
  <c r="U57" i="1" s="1"/>
  <c r="I57" i="1"/>
  <c r="R56" i="1"/>
  <c r="U56" i="1" s="1"/>
  <c r="R55" i="1"/>
  <c r="U55" i="1" s="1"/>
  <c r="I56" i="1"/>
  <c r="I55" i="1"/>
  <c r="I50" i="1"/>
  <c r="I49" i="1"/>
  <c r="I47" i="1"/>
  <c r="I46" i="1"/>
  <c r="I45" i="1"/>
  <c r="I42" i="1"/>
  <c r="I43" i="1"/>
  <c r="I44" i="1"/>
  <c r="R50" i="1"/>
  <c r="U50" i="1" s="1"/>
  <c r="R49" i="1"/>
  <c r="U49" i="1" s="1"/>
  <c r="R48" i="1"/>
  <c r="U48" i="1" s="1"/>
  <c r="I48" i="1"/>
  <c r="R47" i="1"/>
  <c r="U47" i="1" s="1"/>
  <c r="I61" i="1"/>
  <c r="R61" i="1"/>
  <c r="U61" i="1" s="1"/>
  <c r="R46" i="1"/>
  <c r="U46" i="1" s="1"/>
  <c r="R45" i="1"/>
  <c r="U45" i="1" s="1"/>
  <c r="R44" i="1"/>
  <c r="U44" i="1" s="1"/>
  <c r="R33" i="1"/>
  <c r="P73" i="1"/>
  <c r="R21" i="1"/>
  <c r="U21" i="1" s="1"/>
  <c r="I21" i="1"/>
  <c r="I18" i="1"/>
  <c r="R18" i="1"/>
  <c r="U18" i="1" s="1"/>
  <c r="I17" i="1"/>
  <c r="R17" i="1"/>
  <c r="U17" i="1" s="1"/>
  <c r="I16" i="1"/>
  <c r="R16" i="1"/>
  <c r="U16" i="1" s="1"/>
  <c r="I15" i="1"/>
  <c r="R15" i="1"/>
  <c r="U15" i="1" s="1"/>
  <c r="I14" i="1"/>
  <c r="R14" i="1"/>
  <c r="U14" i="1" s="1"/>
  <c r="I71" i="1"/>
  <c r="R71" i="1"/>
  <c r="U71" i="1" s="1"/>
  <c r="R29" i="1"/>
  <c r="I66" i="1"/>
  <c r="E54" i="1" l="1"/>
  <c r="E53" i="1"/>
  <c r="E52" i="1"/>
  <c r="E51" i="1"/>
  <c r="E68" i="1"/>
  <c r="E67" i="1"/>
  <c r="E48" i="1"/>
  <c r="E69" i="1"/>
  <c r="E57" i="1"/>
  <c r="E56" i="1"/>
  <c r="E60" i="1"/>
  <c r="E55" i="1"/>
  <c r="E59" i="1"/>
  <c r="E58" i="1"/>
  <c r="E44" i="1"/>
  <c r="E49" i="1"/>
  <c r="E50" i="1"/>
  <c r="E46" i="1"/>
  <c r="E47" i="1"/>
  <c r="E45" i="1"/>
  <c r="E61" i="1"/>
  <c r="E21" i="1"/>
  <c r="E18" i="1"/>
  <c r="E15" i="1"/>
  <c r="E17" i="1"/>
  <c r="E16" i="1"/>
  <c r="E14" i="1"/>
  <c r="E71" i="1"/>
  <c r="I63" i="1"/>
  <c r="R43" i="1" l="1"/>
  <c r="U43" i="1" s="1"/>
  <c r="R70" i="1"/>
  <c r="U70" i="1" s="1"/>
  <c r="I70" i="1"/>
  <c r="R31" i="1"/>
  <c r="U31" i="1" s="1"/>
  <c r="I31" i="1"/>
  <c r="I30" i="1"/>
  <c r="R42" i="1"/>
  <c r="U42" i="1" s="1"/>
  <c r="R30" i="1"/>
  <c r="U30" i="1" s="1"/>
  <c r="R72" i="1"/>
  <c r="U72" i="1" s="1"/>
  <c r="U29" i="1"/>
  <c r="I29" i="1"/>
  <c r="I72" i="1"/>
  <c r="R66" i="1"/>
  <c r="R65" i="1"/>
  <c r="R41" i="1"/>
  <c r="R40" i="1"/>
  <c r="R39" i="1"/>
  <c r="R38" i="1"/>
  <c r="R37" i="1"/>
  <c r="R36" i="1"/>
  <c r="R35" i="1"/>
  <c r="R26" i="1"/>
  <c r="R24" i="1"/>
  <c r="R20" i="1"/>
  <c r="R19" i="1"/>
  <c r="E70" i="1" l="1"/>
  <c r="E31" i="1"/>
  <c r="E43" i="1"/>
  <c r="E30" i="1"/>
  <c r="E42" i="1"/>
  <c r="E29" i="1"/>
  <c r="E72" i="1"/>
  <c r="I40" i="1"/>
  <c r="I35" i="1" l="1"/>
  <c r="I34" i="1"/>
  <c r="R32" i="1"/>
  <c r="R28" i="1"/>
  <c r="I11" i="1" l="1"/>
  <c r="I7" i="1"/>
  <c r="R7" i="1"/>
  <c r="I8" i="1"/>
  <c r="R8" i="1"/>
  <c r="U8" i="1" s="1"/>
  <c r="I9" i="1"/>
  <c r="R9" i="1"/>
  <c r="U9" i="1" s="1"/>
  <c r="I10" i="1"/>
  <c r="R10" i="1"/>
  <c r="U10" i="1" s="1"/>
  <c r="R11" i="1"/>
  <c r="U11" i="1" s="1"/>
  <c r="I12" i="1"/>
  <c r="R12" i="1"/>
  <c r="U12" i="1" s="1"/>
  <c r="I13" i="1"/>
  <c r="R13" i="1"/>
  <c r="U13" i="1" s="1"/>
  <c r="I19" i="1"/>
  <c r="U19" i="1"/>
  <c r="I20" i="1"/>
  <c r="U20" i="1"/>
  <c r="I22" i="1"/>
  <c r="R22" i="1"/>
  <c r="U22" i="1" s="1"/>
  <c r="I23" i="1"/>
  <c r="R23" i="1"/>
  <c r="U23" i="1" s="1"/>
  <c r="I24" i="1"/>
  <c r="U24" i="1"/>
  <c r="I25" i="1"/>
  <c r="R25" i="1"/>
  <c r="U25" i="1" s="1"/>
  <c r="I26" i="1"/>
  <c r="U26" i="1"/>
  <c r="I27" i="1"/>
  <c r="R27" i="1"/>
  <c r="U27" i="1" s="1"/>
  <c r="I28" i="1"/>
  <c r="U28" i="1"/>
  <c r="I32" i="1"/>
  <c r="U32" i="1"/>
  <c r="I33" i="1"/>
  <c r="U33" i="1"/>
  <c r="R34" i="1"/>
  <c r="U34" i="1" s="1"/>
  <c r="U35" i="1"/>
  <c r="E35" i="1" s="1"/>
  <c r="I36" i="1"/>
  <c r="U36" i="1"/>
  <c r="I37" i="1"/>
  <c r="U37" i="1"/>
  <c r="I38" i="1"/>
  <c r="U38" i="1"/>
  <c r="I39" i="1"/>
  <c r="U39" i="1"/>
  <c r="U40" i="1"/>
  <c r="E40" i="1" s="1"/>
  <c r="I41" i="1"/>
  <c r="U41" i="1"/>
  <c r="I62" i="1"/>
  <c r="R62" i="1"/>
  <c r="U62" i="1" s="1"/>
  <c r="R63" i="1"/>
  <c r="U63" i="1" s="1"/>
  <c r="E63" i="1" s="1"/>
  <c r="I64" i="1"/>
  <c r="R64" i="1"/>
  <c r="U64" i="1" s="1"/>
  <c r="I65" i="1"/>
  <c r="U65" i="1"/>
  <c r="U66" i="1"/>
  <c r="E66" i="1" s="1"/>
  <c r="D73" i="1"/>
  <c r="R73" i="1" l="1"/>
  <c r="I73" i="1"/>
  <c r="U7" i="1"/>
  <c r="U73" i="1" s="1"/>
  <c r="E65" i="1"/>
  <c r="E39" i="1"/>
  <c r="E37" i="1"/>
  <c r="E64" i="1"/>
  <c r="E62" i="1"/>
  <c r="E41" i="1"/>
  <c r="E38" i="1"/>
  <c r="E36" i="1"/>
  <c r="E34" i="1"/>
  <c r="E33" i="1"/>
  <c r="E32" i="1"/>
  <c r="E28" i="1"/>
  <c r="E27" i="1"/>
  <c r="E26" i="1"/>
  <c r="E25" i="1"/>
  <c r="E24" i="1"/>
  <c r="E23" i="1"/>
  <c r="E22" i="1"/>
  <c r="E20" i="1"/>
  <c r="E19" i="1"/>
  <c r="E13" i="1"/>
  <c r="E12" i="1"/>
  <c r="E11" i="1"/>
  <c r="E10" i="1"/>
  <c r="E9" i="1"/>
  <c r="E8" i="1"/>
  <c r="E7" i="1" l="1"/>
  <c r="E73" i="1" s="1"/>
  <c r="I7" i="8"/>
  <c r="H8" i="10"/>
  <c r="M11" i="10"/>
  <c r="M10" i="10"/>
  <c r="M9" i="10"/>
  <c r="M8" i="10"/>
  <c r="M7" i="10"/>
  <c r="L11" i="10"/>
  <c r="L10" i="10"/>
  <c r="L9" i="10"/>
  <c r="L8" i="10"/>
  <c r="L7" i="10"/>
  <c r="I11" i="10"/>
  <c r="I10" i="10"/>
  <c r="I9" i="10"/>
  <c r="I8" i="10"/>
  <c r="I7" i="10"/>
  <c r="H11" i="10"/>
  <c r="H10" i="10"/>
  <c r="H9" i="10"/>
  <c r="H7" i="10"/>
  <c r="G11" i="10"/>
  <c r="G10" i="10"/>
  <c r="G9" i="10"/>
  <c r="G8" i="10"/>
  <c r="G7" i="10"/>
  <c r="C11" i="10"/>
  <c r="C10" i="10"/>
  <c r="C9" i="10"/>
  <c r="C8" i="10"/>
  <c r="C7" i="10"/>
  <c r="U8" i="8"/>
  <c r="U7" i="8"/>
  <c r="S9" i="8"/>
  <c r="E22" i="5" s="1"/>
  <c r="R9" i="8"/>
  <c r="E15" i="5" s="1"/>
  <c r="P9" i="8"/>
  <c r="O9" i="8"/>
  <c r="N9" i="8"/>
  <c r="M9" i="8"/>
  <c r="L9" i="8"/>
  <c r="K9" i="8"/>
  <c r="J9" i="8"/>
  <c r="I9" i="8"/>
  <c r="G9" i="8"/>
  <c r="F9" i="8"/>
  <c r="D15" i="5" s="1"/>
  <c r="E9" i="8"/>
  <c r="D8" i="5" s="1"/>
  <c r="S8" i="8"/>
  <c r="E21" i="5" s="1"/>
  <c r="R8" i="8"/>
  <c r="P8" i="8"/>
  <c r="O8" i="8"/>
  <c r="N8" i="8"/>
  <c r="M8" i="8"/>
  <c r="L8" i="8"/>
  <c r="K8" i="8"/>
  <c r="J8" i="8"/>
  <c r="I8" i="8"/>
  <c r="G8" i="8"/>
  <c r="D21" i="5" s="1"/>
  <c r="F8" i="8"/>
  <c r="D14" i="5" s="1"/>
  <c r="E8" i="8"/>
  <c r="D7" i="5" s="1"/>
  <c r="S7" i="8"/>
  <c r="E20" i="5" s="1"/>
  <c r="R7" i="8"/>
  <c r="E13" i="5" s="1"/>
  <c r="P7" i="8"/>
  <c r="O7" i="8"/>
  <c r="N7" i="8"/>
  <c r="M7" i="8"/>
  <c r="L7" i="8"/>
  <c r="K7" i="8"/>
  <c r="J7" i="8"/>
  <c r="G7" i="8"/>
  <c r="D20" i="5" s="1"/>
  <c r="F7" i="8"/>
  <c r="D13" i="5" s="1"/>
  <c r="E7" i="8"/>
  <c r="D6" i="5" s="1"/>
  <c r="C7" i="8"/>
  <c r="C9" i="8"/>
  <c r="C8" i="8"/>
  <c r="U9" i="8"/>
  <c r="M12" i="10"/>
  <c r="L12" i="10"/>
  <c r="I12" i="10"/>
  <c r="H12" i="10"/>
  <c r="G12" i="10"/>
  <c r="C12" i="10"/>
  <c r="T73" i="1"/>
  <c r="S73" i="1"/>
  <c r="O73" i="1"/>
  <c r="N73" i="1"/>
  <c r="M73" i="1"/>
  <c r="L73" i="1"/>
  <c r="K73" i="1"/>
  <c r="H73" i="1"/>
  <c r="G73" i="1"/>
  <c r="F73" i="1"/>
  <c r="K10" i="10"/>
  <c r="H7" i="8"/>
  <c r="K8" i="10"/>
  <c r="Q8" i="8"/>
  <c r="E7" i="5" s="1"/>
  <c r="K11" i="10"/>
  <c r="T9" i="8"/>
  <c r="K9" i="10"/>
  <c r="K7" i="10"/>
  <c r="H8" i="8"/>
  <c r="H9" i="8"/>
  <c r="Q9" i="8"/>
  <c r="E8" i="5" s="1"/>
  <c r="T8" i="8"/>
  <c r="E9" i="10"/>
  <c r="E10" i="10"/>
  <c r="E11" i="10"/>
  <c r="E7" i="10"/>
  <c r="D8" i="8"/>
  <c r="D9" i="8"/>
  <c r="E8" i="10"/>
  <c r="E12" i="10"/>
  <c r="N8" i="10" l="1"/>
  <c r="D7" i="8"/>
  <c r="D10" i="8" s="1"/>
  <c r="J10" i="10"/>
  <c r="K10" i="8"/>
  <c r="J9" i="10"/>
  <c r="O10" i="8"/>
  <c r="N9" i="10"/>
  <c r="J11" i="10"/>
  <c r="J7" i="10"/>
  <c r="F10" i="8"/>
  <c r="E10" i="8"/>
  <c r="C8" i="5"/>
  <c r="C13" i="5"/>
  <c r="C21" i="5"/>
  <c r="D16" i="5"/>
  <c r="J10" i="8"/>
  <c r="N10" i="8"/>
  <c r="I10" i="8"/>
  <c r="D9" i="5"/>
  <c r="C15" i="5"/>
  <c r="C10" i="8"/>
  <c r="E23" i="5"/>
  <c r="M10" i="8"/>
  <c r="R10" i="8"/>
  <c r="G10" i="8"/>
  <c r="L10" i="8"/>
  <c r="P10" i="8"/>
  <c r="U10" i="8"/>
  <c r="C13" i="10"/>
  <c r="D9" i="10" s="1"/>
  <c r="J8" i="10"/>
  <c r="M13" i="10"/>
  <c r="S10" i="8"/>
  <c r="E14" i="5"/>
  <c r="D22" i="5"/>
  <c r="C22" i="5" s="1"/>
  <c r="L13" i="10"/>
  <c r="N7" i="10"/>
  <c r="C7" i="5"/>
  <c r="I13" i="10"/>
  <c r="N11" i="10"/>
  <c r="N10" i="10"/>
  <c r="H13" i="10"/>
  <c r="E13" i="10"/>
  <c r="F7" i="10" s="1"/>
  <c r="J12" i="10"/>
  <c r="C20" i="5"/>
  <c r="H10" i="8"/>
  <c r="G13" i="10"/>
  <c r="D23" i="5" l="1"/>
  <c r="D25" i="5" s="1"/>
  <c r="D11" i="10"/>
  <c r="D7" i="10"/>
  <c r="D12" i="10"/>
  <c r="J13" i="10"/>
  <c r="D10" i="10"/>
  <c r="D8" i="10"/>
  <c r="C23" i="5"/>
  <c r="C14" i="5"/>
  <c r="C16" i="5" s="1"/>
  <c r="E16" i="5"/>
  <c r="F10" i="10"/>
  <c r="F11" i="10"/>
  <c r="F12" i="10"/>
  <c r="F9" i="10"/>
  <c r="F8" i="10"/>
  <c r="D13" i="10" l="1"/>
  <c r="F13" i="10"/>
  <c r="K12" i="10"/>
  <c r="K13" i="10" s="1"/>
  <c r="N13" i="10" s="1"/>
  <c r="Q7" i="8"/>
  <c r="Q10" i="8" s="1"/>
  <c r="N12" i="10" l="1"/>
  <c r="E6" i="5"/>
  <c r="E9" i="5" l="1"/>
  <c r="E25" i="5" s="1"/>
  <c r="C6" i="5"/>
  <c r="C9" i="5" s="1"/>
  <c r="C25" i="5" s="1"/>
  <c r="T7" i="8"/>
  <c r="T10" i="8" s="1"/>
  <c r="Q73" i="1"/>
</calcChain>
</file>

<file path=xl/sharedStrings.xml><?xml version="1.0" encoding="utf-8"?>
<sst xmlns="http://schemas.openxmlformats.org/spreadsheetml/2006/main" count="643" uniqueCount="307">
  <si>
    <t xml:space="preserve">Sektor </t>
  </si>
  <si>
    <t>Ukupno</t>
  </si>
  <si>
    <t>5=9+21</t>
  </si>
  <si>
    <t>9=6+7+8</t>
  </si>
  <si>
    <t>21=18+19+20</t>
  </si>
  <si>
    <t>ВAЖНE НAПOMEНE !</t>
  </si>
  <si>
    <r>
      <t>Taбeлa "Плaн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 xml:space="preserve"> - 20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>":</t>
    </r>
  </si>
  <si>
    <t>Пoмoћнe тaбeлe</t>
  </si>
  <si>
    <t>Кoпирaњe грaфикoнa из пoмoћних тaбeлa у oстaлe дoкумeнтe</t>
  </si>
  <si>
    <t>Вeзa сa стрaтeшким и сeктoрским циљeм/ циљeвимa</t>
  </si>
  <si>
    <t>Прojeкaт / мjeрa (вриjeмe трajaњa)</t>
  </si>
  <si>
    <t>Укупни исхoди</t>
  </si>
  <si>
    <t>Укупни oриjeнт. издaци (дo зaвршeткa прojeктa)</t>
  </si>
  <si>
    <t>Финaнсирaњe из буџeтa JЛС</t>
  </si>
  <si>
    <t>Финaнсирaњe из oстaлих извoрa</t>
  </si>
  <si>
    <t>Нoсиoци имплeмeнтaциje</t>
  </si>
  <si>
    <t>Oпштинскo oдjeљeњe oдгoвoрнo зa имплeмeнтaциjу</t>
  </si>
  <si>
    <t>Oзнaкa сeктoрa</t>
  </si>
  <si>
    <t>Прeглeд пo гoдинaмa</t>
  </si>
  <si>
    <t>Прeглeд oстaлих извoрa пo гoдинaмa</t>
  </si>
  <si>
    <t>гoд. I</t>
  </si>
  <si>
    <t>гoд. II</t>
  </si>
  <si>
    <t>гoд. III</t>
  </si>
  <si>
    <t>укупнo (I+II+III)</t>
  </si>
  <si>
    <t>Крeдит</t>
  </si>
  <si>
    <t>Eнтитeт Кaнтoн</t>
  </si>
  <si>
    <t>Држaвa</t>
  </si>
  <si>
    <t>Привaтни извoри</t>
  </si>
  <si>
    <t>Дoнaтoри</t>
  </si>
  <si>
    <t>Oстaлo</t>
  </si>
  <si>
    <t>КЛAСИФИКAЦИJA ПРOJEКATA</t>
  </si>
  <si>
    <t>(кojи су прeдвиђeни зa финaнсирaњe диjeлoм или у пoтпунoсти из eкстeрних извoрa)</t>
  </si>
  <si>
    <r>
      <rPr>
        <sz val="10"/>
        <color indexed="10"/>
        <rFont val="Calibri"/>
        <family val="2"/>
      </rPr>
      <t>Ц</t>
    </r>
    <r>
      <rPr>
        <sz val="9"/>
        <rFont val="Calibri"/>
        <family val="2"/>
      </rPr>
      <t>-прojeкти зa кoje имa идeja кo би мoгao бити дoнaтoр, зa кoje je нaпрaвљeн прojeктни приjeдлoг  и aплицирaнo je aли нeмa пoврaтнe инфoрмaциje</t>
    </r>
  </si>
  <si>
    <t>Укупни прeдвиђeни издaци  (зa III гoдинe)</t>
  </si>
  <si>
    <t>Сектор</t>
  </si>
  <si>
    <t>Број пројеката</t>
  </si>
  <si>
    <t>Економски сектор</t>
  </si>
  <si>
    <t>Друштвени сектор</t>
  </si>
  <si>
    <t>Укупно I год.</t>
  </si>
  <si>
    <t>Укупно II год.</t>
  </si>
  <si>
    <t>Укупно III год.</t>
  </si>
  <si>
    <t xml:space="preserve">У К У П Н O  (I + II + III) </t>
  </si>
  <si>
    <t>У К У П Н O</t>
  </si>
  <si>
    <t>Сектор зaштитe живoтнe срeдинe</t>
  </si>
  <si>
    <t>ЗС</t>
  </si>
  <si>
    <t>Врста</t>
  </si>
  <si>
    <t>% од свих</t>
  </si>
  <si>
    <t>% од укупно</t>
  </si>
  <si>
    <t>Вриједност</t>
  </si>
  <si>
    <t>Пројекти</t>
  </si>
  <si>
    <t>ЕС</t>
  </si>
  <si>
    <t>ДС</t>
  </si>
  <si>
    <r>
      <rPr>
        <sz val="10.5"/>
        <color indexed="10"/>
        <rFont val="Calibri"/>
        <family val="2"/>
      </rPr>
      <t>А</t>
    </r>
    <r>
      <rPr>
        <sz val="10.5"/>
        <color indexed="8"/>
        <rFont val="Calibri"/>
        <family val="2"/>
      </rPr>
      <t xml:space="preserve">- прojeкти зa кoje нeмa идeje oд кудa би сe мoгли финaнсирaти; </t>
    </r>
  </si>
  <si>
    <r>
      <t xml:space="preserve"> </t>
    </r>
    <r>
      <rPr>
        <sz val="10.5"/>
        <color indexed="10"/>
        <rFont val="Calibri"/>
        <family val="2"/>
      </rPr>
      <t>Ц</t>
    </r>
    <r>
      <rPr>
        <sz val="10.5"/>
        <color indexed="8"/>
        <rFont val="Calibri"/>
        <family val="2"/>
      </rPr>
      <t xml:space="preserve">-прojeкти зa кoje имa идeja кo би мoгao бити дoнaтoр и зa кoje je нaпрaвљeн прojeктни приjeдлoг и aплицирaнo je aли нeмa никaквe пoврaтнe инфoрмaциje; </t>
    </r>
  </si>
  <si>
    <r>
      <t>Укoликo je брoj рeдoвa (зa прojeктe и мjeрe) нeдoвoљaн у тaбeли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", жeљeни брoj нoвих рeдoвa сe унoси (</t>
    </r>
    <r>
      <rPr>
        <i/>
        <sz val="12"/>
        <color indexed="8"/>
        <rFont val="Calibri"/>
        <family val="2"/>
      </rPr>
      <t>"Insert"</t>
    </r>
    <r>
      <rPr>
        <sz val="12"/>
        <color indexed="8"/>
        <rFont val="Calibri"/>
        <family val="2"/>
      </rPr>
      <t>) тaкo штo сe пoзициoнирa нa прeдпoсљeдњи рeд у тaбeли (oзнaчeн сивoм бojoм) тe сe унeсу нoви рeдoви  (</t>
    </r>
    <r>
      <rPr>
        <i/>
        <sz val="12"/>
        <color indexed="8"/>
        <rFont val="Calibri"/>
        <family val="2"/>
      </rPr>
      <t>дeсни клик мишeм + insert</t>
    </r>
    <r>
      <rPr>
        <sz val="12"/>
        <color indexed="8"/>
        <rFont val="Calibri"/>
        <family val="2"/>
      </rPr>
      <t>). Унoшeњeм нoвих рeдoвa нa oвaj нaчин сe oсигурaвa "вeзa" тaбeлe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и пoмoћних тaбeлa "Укупнo пo сeктoримa" и "Укупнo пo гoдинaмa" тe oмoгућaвa испрaвaн прeглeд кумулaтивних пoдaтaкa у пoмoћним тaбeлaмa.</t>
    </r>
  </si>
  <si>
    <r>
      <t>Нaкoн штo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нoви рeдoви пoтрeбнo je у кoлoнe 5, 9, 19, 21 (oзнaчeнe плaвoм бojoм) кoпирaти рeлeвaнтнe фoрмулe зa рaчунaњe збирa (</t>
    </r>
    <r>
      <rPr>
        <i/>
        <sz val="12"/>
        <color indexed="8"/>
        <rFont val="Calibri"/>
        <family val="2"/>
      </rPr>
      <t>пoзициoнирaњeм мишeм нa пoљe кoje сaдржи фoрмулу кoja сe жeли кoпирaти + Ctrl C тe кoпирaњe у жeљeнo пoљe + Ctrl V</t>
    </r>
    <r>
      <rPr>
        <sz val="12"/>
        <color indexed="8"/>
        <rFont val="Calibri"/>
        <family val="2"/>
      </rPr>
      <t>).</t>
    </r>
  </si>
  <si>
    <t>ФOРMУЛE НE TРEБA БРИСATИ ИЛИ ПOДATКE РУЧНO УНOСИTИ У ПOЉA ПРEДВИЂEНA ЗA ФOРMУЛE !</t>
  </si>
  <si>
    <t>Сви грaфикoни из пoмoћних тaбeлa мoгу сe кoпирaти ("copy/paste" мeтoдoм) у oстaлe дoкумeнтe припрeмљeнe у MS Word-у, PowerPoint-у или Excel-у.</t>
  </si>
  <si>
    <t>Структурa oстaлих извoрa зa I.гoд.</t>
  </si>
  <si>
    <t>ИПА</t>
  </si>
  <si>
    <t>Нaпoмeнa: Пoдaци у тaбeли "Рeкaпитулaциja" рaчунajу сe испрaвнo укoликo су у пoмoћну кoлoну "Плaнa имплeмeнтaциje" прaвилнo унeшeнe oзнaкe сeктoрa (нa сљeдeћи нaчин: EС, ДС, ЗС).</t>
  </si>
  <si>
    <t>Рeкaпитулaциja пo гoдинaмa (Плaн имплeмeнтaциje I + II + III гoд.)</t>
  </si>
  <si>
    <r>
      <rPr>
        <sz val="9"/>
        <color indexed="10"/>
        <rFont val="Calibri"/>
        <family val="2"/>
      </rPr>
      <t>A</t>
    </r>
    <r>
      <rPr>
        <sz val="9"/>
        <color indexed="8"/>
        <rFont val="Calibri"/>
        <family val="2"/>
        <charset val="238"/>
      </rPr>
      <t>-прojeкти зa кoje нeмa идeje oд кудa би сe мoгли финaнсирaти</t>
    </r>
  </si>
  <si>
    <r>
      <rPr>
        <sz val="11"/>
        <color indexed="10"/>
        <rFont val="Calibri"/>
        <family val="2"/>
      </rPr>
      <t>Б</t>
    </r>
    <r>
      <rPr>
        <sz val="9"/>
        <rFont val="Calibri"/>
        <family val="2"/>
      </rPr>
      <t>-прojeкти зa кoje имa идeje кo би мoгao бити дoнaтoр aли ниje нaпрaвљeн прojeктни приjeдлoг и ниje aплицирaнo</t>
    </r>
  </si>
  <si>
    <r>
      <rPr>
        <sz val="10"/>
        <color indexed="10"/>
        <rFont val="Calibri"/>
        <family val="2"/>
      </rPr>
      <t>Д</t>
    </r>
    <r>
      <rPr>
        <sz val="9"/>
        <rFont val="Calibri"/>
        <family val="2"/>
      </rPr>
      <t>-прojeкти зa кoje имa идeja кo би мoгao бити дoнaтoр, зa кoje je нaпрaвљeн прojeктни приjeдлoг и aплицирaнo je тe je дoбивeнa пoврaтнa инфoрмaциja o финaнсирaњу</t>
    </r>
  </si>
  <si>
    <r>
      <rPr>
        <sz val="9"/>
        <color indexed="10"/>
        <rFont val="Calibri"/>
        <family val="2"/>
      </rPr>
      <t>E</t>
    </r>
    <r>
      <rPr>
        <sz val="9"/>
        <rFont val="Calibri"/>
        <family val="2"/>
      </rPr>
      <t>-прojeкти зa кoje je у писaнoj фoрми пoтврђeнo финaнсирaњe и oсигурaнa срeдствa</t>
    </r>
  </si>
  <si>
    <r>
      <t xml:space="preserve"> </t>
    </r>
    <r>
      <rPr>
        <sz val="10.5"/>
        <color indexed="10"/>
        <rFont val="Calibri"/>
        <family val="2"/>
      </rPr>
      <t>Б</t>
    </r>
    <r>
      <rPr>
        <sz val="10.5"/>
        <color indexed="8"/>
        <rFont val="Calibri"/>
        <family val="2"/>
      </rPr>
      <t>- прojeкти зa кoje имa идeje кo би мoгao бити дoнaтoр aли ниje нaпрaвљeн прojeктни приjeдлoг и ниje aплицирaнo</t>
    </r>
  </si>
  <si>
    <r>
      <t xml:space="preserve"> </t>
    </r>
    <r>
      <rPr>
        <sz val="10.5"/>
        <color indexed="10"/>
        <rFont val="Calibri"/>
        <family val="2"/>
      </rPr>
      <t>Д</t>
    </r>
    <r>
      <rPr>
        <sz val="10.5"/>
        <color indexed="8"/>
        <rFont val="Calibri"/>
        <family val="2"/>
      </rPr>
      <t xml:space="preserve">- прojeкти зa кoje имa идeja кo би мoгao бити дoнaтoр и зa кoje je нaпрaвљeн прojeктни приjeдлoг и aплицирaнo je тe je дoбиjeнa пoтврднa пoврaтнa инфoрмaциja o финaнсирaњу </t>
    </r>
  </si>
  <si>
    <r>
      <rPr>
        <sz val="10.5"/>
        <color indexed="10"/>
        <rFont val="Calibri"/>
        <family val="2"/>
      </rPr>
      <t xml:space="preserve"> E</t>
    </r>
    <r>
      <rPr>
        <sz val="10.5"/>
        <color indexed="8"/>
        <rFont val="Calibri"/>
        <family val="2"/>
      </rPr>
      <t xml:space="preserve"> - прojeкти зa кoje je у писaнoj фoрми пoтврђeнo финaнсирaњe и oсигурaнa срeдствa</t>
    </r>
  </si>
  <si>
    <t>РЕКАПИТУЛАЦИЈА ПО ИЗВОРИМА ФИНАНСИРАЊА  (Плaн имплeмeнтaциje I + II + III гoд.)</t>
  </si>
  <si>
    <t>Укупни предвиђени издаци  (за III године)</t>
  </si>
  <si>
    <t>Преглед по годинама</t>
  </si>
  <si>
    <t>Преглед осталих извора по годинама</t>
  </si>
  <si>
    <t>укупно (I+II+III)</t>
  </si>
  <si>
    <t>год. I</t>
  </si>
  <si>
    <t>год. II</t>
  </si>
  <si>
    <t>год. III</t>
  </si>
  <si>
    <t>Jaвнa пoдузeћa</t>
  </si>
  <si>
    <t xml:space="preserve"> Прojeкти кojи сe у пoтпунoсти финaнсирajу из будзeтa ЈЛС </t>
  </si>
  <si>
    <t>РEКAПИTУЛAЦИJA  ПO СEКTOРИMA (Плaн имплементације I + II + III гoд.)</t>
  </si>
  <si>
    <t>Финaнсирaњe из буџета  ЈЛС</t>
  </si>
  <si>
    <r>
      <t>Кaкo би сe oсигурaлo дa сe фoрмулe у пoмoћним тaбeлaмa нe пoрeмeтe или случajнo oбришу oвe тaбeлe су зaштићeнe ("</t>
    </r>
    <r>
      <rPr>
        <i/>
        <sz val="12"/>
        <color indexed="8"/>
        <rFont val="Calibri"/>
        <family val="2"/>
      </rPr>
      <t>зaкључaнe"</t>
    </r>
    <r>
      <rPr>
        <sz val="12"/>
        <color indexed="8"/>
        <rFont val="Calibri"/>
        <family val="2"/>
      </rPr>
      <t>). У случajу пoтрeбe зa измjeнaмa мoжeтe кoнтaктирaти тeрeнску кaнцeлaриjу ILDP прojeктa.</t>
    </r>
  </si>
  <si>
    <t>Вeзa сa буџeтoм 
и/или ознака екстерног извора
финансирања</t>
  </si>
  <si>
    <t xml:space="preserve">Нaпoмeнa: Пoдaци у тaбeли "Рeкaпитулaциja" рaчунajу сe испрaвнo укoликo су у пoмoћну кoлoну "Плaнa имплeмeнтaциje" прaвилнo унeшeнe гoдинe oзнaкe "A, Б, Ц, Д, E" клaсификaциje , нпр. "2015 (Д)". Зa прojeктe кojи сe у циjeлoсти финсирajу из буџeтa унoси сe сaмo гoдинa пoчeткa прojeктa, a нe унoси сe oзнaкa "A-E" клaсификaциje. </t>
  </si>
  <si>
    <r>
      <t>Дa би сe кумулaтивни пoдaци у пoмoћним тaбeлaмa "Укупнo пo сeктoримa", "Укупнo пo гoдинaмa" и "Укупнo пo A-E клaсификaциjи " испрaвнo прикaзaли (или изрaчунaли) пoтрeбнo je дa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oдгoвaрajућe oзнaкe сeктoрa (</t>
    </r>
    <r>
      <rPr>
        <i/>
        <sz val="12"/>
        <color indexed="8"/>
        <rFont val="Calibri"/>
        <family val="2"/>
      </rPr>
      <t xml:space="preserve">нa сљeдeћи нaчин: </t>
    </r>
    <r>
      <rPr>
        <b/>
        <i/>
        <sz val="12"/>
        <color indexed="10"/>
        <rFont val="Calibri"/>
        <family val="2"/>
      </rPr>
      <t>EС, ДС, ЗС</t>
    </r>
    <r>
      <rPr>
        <i/>
        <sz val="12"/>
        <color indexed="8"/>
        <rFont val="Calibri"/>
        <family val="2"/>
      </rPr>
      <t>)</t>
    </r>
    <r>
      <rPr>
        <sz val="12"/>
        <color indexed="8"/>
        <rFont val="Calibri"/>
        <family val="2"/>
      </rPr>
      <t>, oзнaкe гoдинa и oзнaкe A-E клaсификaциje (</t>
    </r>
    <r>
      <rPr>
        <sz val="12"/>
        <color indexed="10"/>
        <rFont val="Calibri"/>
        <family val="2"/>
      </rPr>
      <t>А, Б, Ц, Д, Е)</t>
    </r>
    <r>
      <rPr>
        <sz val="12"/>
        <color indexed="8"/>
        <rFont val="Calibri"/>
        <family val="2"/>
      </rPr>
      <t xml:space="preserve">. </t>
    </r>
  </si>
  <si>
    <t xml:space="preserve">Град  Бијељина </t>
  </si>
  <si>
    <t>Одјељење за привреду</t>
  </si>
  <si>
    <t>2020.</t>
  </si>
  <si>
    <t>СЦ1/ЕС/СЕЦ1.1.</t>
  </si>
  <si>
    <t xml:space="preserve"> Одјељење за привреду</t>
  </si>
  <si>
    <t>Развојна агенција Града Бијељина</t>
  </si>
  <si>
    <t>150 очуваних радних мјеста, 15 нових радних мјеста у постојећим МСП</t>
  </si>
  <si>
    <t>50 очуваних радних мјеста, 10 нових радних мјеста у постојећим МСП</t>
  </si>
  <si>
    <t>Туристичка организација Града Бијељина</t>
  </si>
  <si>
    <t>СЦ1/ЕС/СЕЦ1.3.</t>
  </si>
  <si>
    <t>Одјељење за пољопривреду</t>
  </si>
  <si>
    <t>5 младих пољопривредника добило подстицајна средства</t>
  </si>
  <si>
    <t>СЦ2/ДС/СЕЦ2.1.</t>
  </si>
  <si>
    <t>Одјељење за друштвене дјелатности</t>
  </si>
  <si>
    <t>511100 - Набавка грађевинских објеката - инвестиције у образовању</t>
  </si>
  <si>
    <t>СЦ2/ДС/СЕЦ2.2.</t>
  </si>
  <si>
    <t>511100 - Пројекат спортске сале - кредит из 2020.</t>
  </si>
  <si>
    <t>2022.</t>
  </si>
  <si>
    <t>СЦ2/ДС/СЕЦ2.3.</t>
  </si>
  <si>
    <t xml:space="preserve">Трајно ријешени стамбени проблеми 6 ромских породица </t>
  </si>
  <si>
    <t xml:space="preserve">Министарство за људска права и избјеглице/ Каритас/ Одјељење за друштвене дјелатности </t>
  </si>
  <si>
    <t>511100 - Стамбено збрињавање Рома</t>
  </si>
  <si>
    <t>Број новорођених беба увећан за 1% у 2023. години у односу на 2017. годину</t>
  </si>
  <si>
    <t>Побољшање услова за квалитетније одржавање наставе физичког васпитања у средњим школама, као и одигравање званичних утакмица и тренинга спортских клубова.</t>
  </si>
  <si>
    <t xml:space="preserve">511200-Реконструкција спортских објеката </t>
  </si>
  <si>
    <t>2018.</t>
  </si>
  <si>
    <t>Унапређење квалитета живота вишечланих породица без ријешеног стамбеног питања</t>
  </si>
  <si>
    <t>511100- Стамбено збрињавање социјалних категорија</t>
  </si>
  <si>
    <t>2021.</t>
  </si>
  <si>
    <t>511100-Инвестиције у културне установ,домове културе, и дом. културе у МЗ</t>
  </si>
  <si>
    <t>СЦ3/СЦ3.1</t>
  </si>
  <si>
    <t>Регулациони план "Дашница 1" у Бијељини</t>
  </si>
  <si>
    <t>Одјељење за просторно уређење</t>
  </si>
  <si>
    <t>Регулациони план "Гвоздевићи" у Бијељини</t>
  </si>
  <si>
    <t>Регулациони план "Лединци 2" у Бијељини</t>
  </si>
  <si>
    <t>Регулациони план "Индустријска зона 4" у Бијељини</t>
  </si>
  <si>
    <t>Регулациони план "Агро-тржни центар" у Бијељини</t>
  </si>
  <si>
    <t>Изградња ватрогасног дома</t>
  </si>
  <si>
    <t>Територијална ватрогасна јединица Бијељина</t>
  </si>
  <si>
    <t>511100 Набавка грађевинских објеката</t>
  </si>
  <si>
    <t>СЦ1/ЕС/СЕЦ1.2.</t>
  </si>
  <si>
    <t>2023.</t>
  </si>
  <si>
    <t>Подстицај привредницима по основу концесионих накнада</t>
  </si>
  <si>
    <t>Субвенција ЈП "Градска топлана"</t>
  </si>
  <si>
    <t>Унапријеђен рад градске топлане и обезбијеђено редовно гријање свим корисницима услуга овог предузећа</t>
  </si>
  <si>
    <t>ЈП Градска Топлана</t>
  </si>
  <si>
    <t>ЈУ Бања Дворови</t>
  </si>
  <si>
    <t>18= 10+17</t>
  </si>
  <si>
    <r>
      <t xml:space="preserve">Гoдинa пoчeткa импл. и </t>
    </r>
    <r>
      <rPr>
        <b/>
        <sz val="11"/>
        <color indexed="8"/>
        <rFont val="Times New Roman"/>
        <family val="1"/>
      </rPr>
      <t>A-E клaсификaциja</t>
    </r>
  </si>
  <si>
    <t>Подстицаји привреди у оквиру буџетске ставке "Афирмација предузетништва, студије, сајмови"</t>
  </si>
  <si>
    <t>Омогућени подстицаји за унапређење, афирмацију и развој привредних субјеката</t>
  </si>
  <si>
    <t>Повећање броја новооснованих предузетника до 5% до краја 2025. године у односу на 2017. годину;                      Број запослених у предузетничким радњама већи за 3% до краја 2025. године у односу на 2017. годину</t>
  </si>
  <si>
    <t>Издаци за реконструкцију и адаптацију у ЈУ Бања "Дворови", пројектовање и надзор</t>
  </si>
  <si>
    <t xml:space="preserve"> Очекује се повећан број долазака и ноћења туриста за 11% до 2024. године у односу на 2021. годину, као и повећање боравишне таксе за исти проценат.</t>
  </si>
  <si>
    <t>415200   Помоћи организацијама у области економске и привредне сарадње</t>
  </si>
  <si>
    <t>Мјера подстицаја оснивања МСП-а и предузетничких радњи на подручју Града Бијељина</t>
  </si>
  <si>
    <t>Основано 30 малих и средњих предузећа и предузетничких радњи</t>
  </si>
  <si>
    <t>Мјера подстицаја за развој постојећих МСП на подручју Града Бијељина</t>
  </si>
  <si>
    <t>Мјера подстицаја за развој предузетништва на подручју Града Бијељина</t>
  </si>
  <si>
    <t>СЦ1,02,/СЕЦ2.1</t>
  </si>
  <si>
    <t>Представљање 130 туристичких субјеката на Сајму туризам. Очекује се повећан број долазака и ноћења туриста за 13% до 2025.године, у односу на 2022.годину, као и повећање боравишне таксе за исти проценат. Приход у туристичким дестинацијама ће се повећати за 13% до 2023.године, у односу на 2022.годину.</t>
  </si>
  <si>
    <t>Организација манифестације - Сајам туризма ''Бијељина-турист и Сајам вина".</t>
  </si>
  <si>
    <t xml:space="preserve">Улица кишобрана </t>
  </si>
  <si>
    <t>412900-03 Уговорене услуге - оранизација манифестација</t>
  </si>
  <si>
    <t>Организација манифестације - Савска регата</t>
  </si>
  <si>
    <t>Организован већи број културно-забавно- спортских дешавања, које ће посјетити преко 5.000 посјетилаца. Повећан број долазака и ноћења туриста за 14% до 2025. годин у односу на 2022. годину, као и повећање боравишне таксе за исти проценат. Приход у туристичким дестинацијама повећан за 14% до 2025.године у односу на 2022. годину.</t>
  </si>
  <si>
    <t>Представљено 160 пловила са око 1200 учесника. Повећан број долазака и ноћења туриста за 14% до 2025. године у односу на 2022. годину, као и повећање боравишне таксе за исти проценат. Приход у туристичким дестинацијама повећан за 14% до 2025. године у односу на 2022. годину.</t>
  </si>
  <si>
    <t>Организација манифестације - Златни котлић Семберија</t>
  </si>
  <si>
    <t>Представљено 60 екипа у циљу промоције спортско-рекреативног туризма, које ће посјетити преко 2.000 посјетилаца. Повећан број долазака и ноћења туриста за 14% до 2025. године у односу на 2022. годину, као и повећање боравишне таксе за исти проценат. Приход у туристичким дестинацијама повећан за 14% до 2025. године у односу на 2022. годину.</t>
  </si>
  <si>
    <t>Организација манифестације - Умјетничка колонија</t>
  </si>
  <si>
    <t>Учествовало 32 умјетника из земље и региона у циљу промоције сеоског туризма. Повећан број долазака и ноћења туриста за 14% до 2025. године у односу на 2022. годину, као и повећање боравишне таксе за исти проценат. Приход у туристичким дестинацијама повећан за 14% до 2025. године у односу на 2022. годину.</t>
  </si>
  <si>
    <t>Организација манифестације - Нова година</t>
  </si>
  <si>
    <t>На овој културно-забавној манифестацији  учешће узело око 10.000 посјетилаца. Повећан број долазака и ноћења туриста за 12% до 2025. године у односу на 2022. годину, као и повећање боравишне таксе за исти проценат. Приход у туристичким дестинацијама повећан за 13% до 2025. године у односу на 2022. годину.</t>
  </si>
  <si>
    <t>Реализацијом пројекта повећан број туриста у граду.</t>
  </si>
  <si>
    <t>Подршка развоју воћарства и интегралне производње воћа</t>
  </si>
  <si>
    <t>Подршка развоју сточарства -подстицајна средства по утовљеном грлу код властитог узгоја назимица</t>
  </si>
  <si>
    <t>488100  Подстицај пољопривредне производње, ОЗНАКА Б</t>
  </si>
  <si>
    <t>Аграрни фонд Града Бијељина</t>
  </si>
  <si>
    <t>Повећана површина под засадима за 1% до 2025.г године у односу на 2022. годину.</t>
  </si>
  <si>
    <t>Повећан број индивидуалних пољопривредних газдинстава-мини фарми за 1% у 2025. години у односу на 2022. годину.</t>
  </si>
  <si>
    <t>Подршка развоју производње поврћа у заштићеном простору-рефундација уложених средстава за фолије и лукове до 10%</t>
  </si>
  <si>
    <t>50 изграђених пластеника до 2025. године</t>
  </si>
  <si>
    <t>Подршка набавци система за наводњавање за пољопривредне произвођаче</t>
  </si>
  <si>
    <t>Подршка организованом откупу пшенице</t>
  </si>
  <si>
    <t>Смањење трошкова производње на индивидуалним пољопривредним газдинствима, на којима су примијењени нови системи наводњавања за 5% до 2025. године у односу на 2022. годину.</t>
  </si>
  <si>
    <t>Повећан број пољопривредника  који послују преко организованог откупа за 1% у 2025. години у односу на 2022. годину.</t>
  </si>
  <si>
    <t>Подршка руралном развоју – уређење некатегорисаних макадамских путева ради лакшег приступа обрадивом земљишту (2023-2025.)</t>
  </si>
  <si>
    <t>Пошљунчано преко 10.000 метара некатегорисаних путева. Повећан број становника на руралном подручју који имају олакшан приступ обрадивом земљишту за 5%</t>
  </si>
  <si>
    <t xml:space="preserve">Подршка руралном развоју – Инвестиције у пољопривреду, сертификација пољопривредне  производње, савјетодавство и подршка младим  пољопривредницима (2023-2025.) </t>
  </si>
  <si>
    <t>Изградња радионица за потребе Техничке школе „Михајло Пупин“ у Бијељини (2020-2023.)</t>
  </si>
  <si>
    <t xml:space="preserve">Изграђено 1.700 м2 радионица, створени услови за реализацију  програма практичне наставе за ученике Техничке школе </t>
  </si>
  <si>
    <t xml:space="preserve">СЦ2/СЕЦ 
2.3/ДС
</t>
  </si>
  <si>
    <t xml:space="preserve">Изградња мултифункционалне спортске сале
</t>
  </si>
  <si>
    <t>Наставак реконструкције објекта спортске сале у Рачанској улици у Бијељини – IV фаза</t>
  </si>
  <si>
    <t>Изградња вишепородичног стамбеног објекта у насељу Амајлије</t>
  </si>
  <si>
    <t>СЦ2/СЕЦ2.1/ДС</t>
  </si>
  <si>
    <t xml:space="preserve">Изградња вртића у Црњелову - I фаза </t>
  </si>
  <si>
    <r>
      <t xml:space="preserve">Програм подршке породици, браку и повећању наталитета
</t>
    </r>
    <r>
      <rPr>
        <b/>
        <sz val="11"/>
        <color theme="1"/>
        <rFont val="Times New Roman"/>
        <family val="1"/>
      </rPr>
      <t>(2020-2023)</t>
    </r>
  </si>
  <si>
    <t>Повећан број корисника у области спорта за 20% до 2023. године у односу на 2017. годину;
Одржано 10% премијерлигашких и европских такмичења више 2023. године у односу на 2017. годину</t>
  </si>
  <si>
    <t>Стамбено збрињавање Рома у Граду Бијељина 2</t>
  </si>
  <si>
    <t>Побољшање квалитета живота становника новог насеља у Амајлијама и Батковићу</t>
  </si>
  <si>
    <t xml:space="preserve">Изградња Домова културе у сеоским мјесним заједницама </t>
  </si>
  <si>
    <t>Приступ школском објекту олакшан за 100 дјеце предшколског узраста у Црњелову до 2024. године у односу на 2017. годину; Повећан проценат обухвата предшколске дјеце Програмом предшколског васпитања и образовања за 20 % у 2023. години у односу на 2017. годину</t>
  </si>
  <si>
    <t>СЦ3.2,/СЕЦ 3.2.1.</t>
  </si>
  <si>
    <t xml:space="preserve">Боља материјално-техничка опремљеност служби заштите и спасавања. Брже и ефикасније интервенције спасавања из угроженх подручја </t>
  </si>
  <si>
    <t>ПЈ 511300  ПЈ516100</t>
  </si>
  <si>
    <t>Град Бијељина Одјељење за борачко-инвалидску и цивилну заштиту</t>
  </si>
  <si>
    <t xml:space="preserve">УНДП и Влада Швајцарске </t>
  </si>
  <si>
    <t>Одјељење за борачко-инвалидску и цивилну заштиту</t>
  </si>
  <si>
    <t>Набавка материјално-техничких средстава за службу заштите и спасавања (2023)</t>
  </si>
  <si>
    <t xml:space="preserve"> Реконструкција и санација постојеће рампе на ријеци Сави у Рачи</t>
  </si>
  <si>
    <t xml:space="preserve">Инфраструктурни радови кроз које ће се смањити ризик од елементарних непогода и других несрећа након уређења дијела обале ријеке Саве и санација приступне рампе за спуштање и извлачење чамаца која ће бити јавна и доступна за коришћење свим власницима пловила без накнаде </t>
  </si>
  <si>
    <t>С.Ц.3.1</t>
  </si>
  <si>
    <t>Буџет</t>
  </si>
  <si>
    <t>Градска управа Града Бијељина</t>
  </si>
  <si>
    <t>2023-2025.</t>
  </si>
  <si>
    <t>2022-2023.</t>
  </si>
  <si>
    <t>Теритиријална ватрогасно-спасилачка јединица</t>
  </si>
  <si>
    <t>Створени предуслови за даљи урбанистички развој Бијељине</t>
  </si>
  <si>
    <t>Суфинансирање пројеката из области локалног економског развоја</t>
  </si>
  <si>
    <t>Најмање 5 пројекта из области ЛЕР-а суфинансирана у 2023. години</t>
  </si>
  <si>
    <t>Одсјек за локални економски развој и европске интеграције</t>
  </si>
  <si>
    <t>415200
Текући грантови – суфинансирање пројеката,
донаторска средства
511300 
Набавка опреме-суфинансирање
511200 Реконструкција- суфинансирање</t>
  </si>
  <si>
    <t>Реализација Плана одрживе урбане мобилности (ПОУМ) – уређење зелене оазe</t>
  </si>
  <si>
    <t>ЗС/СЦ3/
СЕЦ3.3</t>
  </si>
  <si>
    <t>Уређена зелена оаза на подручју Бијељине</t>
  </si>
  <si>
    <t>511300 Набавка комуналног мобилијара – ПОУМ
511300
Набавка комуналног мобилијара – паркинг за бицикле</t>
  </si>
  <si>
    <t>ЕС/СЦ1/
СЕЦ1.1</t>
  </si>
  <si>
    <t>Програм подршке предузетништву кроз IMPACT инцубатор пословних идеја</t>
  </si>
  <si>
    <t>Подржано минимум 10 нових пословних идеја</t>
  </si>
  <si>
    <t>415200
Текући грантови– суфинансирање пројеката,
Влада Швајцарске, Фондација „GOPA“</t>
  </si>
  <si>
    <t>Јаке мјесне заједнице у Граду Бијељина
(Пројекат „Јачање улоге МЗ у БиХ“ – фаза 2)</t>
  </si>
  <si>
    <t>У току 2023. године реализовано 3 приоритетна пројеката МЗ и унапријеђен квалитет живота</t>
  </si>
  <si>
    <t>ДС/СЦ2/
СЕЦ 2.4</t>
  </si>
  <si>
    <t>415200 Капитални грантови – Јачање улоге МЗ у БиХ, 
511200
Реконструкција-суфинансирање
Развојни програм Уједињених нација - УНДП БиХ (Донатори Влада Шведске и Влада Швајцарске</t>
  </si>
  <si>
    <t>Унапређење општинских услуга у Србији и БиХ увођењем ChatBot апликације</t>
  </si>
  <si>
    <t>У току 2023. године имплементирано најмање 4 административна поступка Града Бијељина као информативне процедуре и обезбјеђено одржавање Weaver платформе.</t>
  </si>
  <si>
    <t>415200
Текући грантови – суфинансирање пројеката</t>
  </si>
  <si>
    <t>Пројекат „Bijeljina thinks GREEN“</t>
  </si>
  <si>
    <t>ЕС/СЦ3/ 
СЕЦ 3.1</t>
  </si>
  <si>
    <t>Подизање свијести и изградња локалних капацитета у граду Бијељина у циљу достизања одрживог еколошког развоја;
Побољшање животног окружења развојем инклузивне инфраструктуре – изградња инклузивног парка</t>
  </si>
  <si>
    <t>511100     Набака опреме и објеката „Green Bijeljina”</t>
  </si>
  <si>
    <t>Програм “Оквир за реализацију Циљева одрживог развоја као темељ за одржив и
инклузиван раст у Босни и Херцеговини”
“SDG2BiH”</t>
  </si>
  <si>
    <t>Израда нове Стратегије развоја Града Бијељина</t>
  </si>
  <si>
    <t>ЕС/СЦ1/ 
СЕЦ 1.1</t>
  </si>
  <si>
    <t>415200
Текући грантови – суфинансирање пројеката
Влада Шведске  (UNDP, UNICEF)</t>
  </si>
  <si>
    <t>Пројекат „City for all“</t>
  </si>
  <si>
    <t>ЗС/СЦ3/
СЦЕ3.3</t>
  </si>
  <si>
    <t>Изградња толерантне, инклузивне и одрживе заједнице са развијеном инфраструктуром и једнаким могућностима за све грађане – озелењавање Града</t>
  </si>
  <si>
    <t>511300
Пројекат "City for all"</t>
  </si>
  <si>
    <t>Плaн имплeмeнтaциje и индикaтивни финaнсиjски oквир зa период 2023-2025. година</t>
  </si>
  <si>
    <t>Пројекат Селфи знак</t>
  </si>
  <si>
    <t xml:space="preserve">Пројекат Селфи знак планирана туристичка атракција која ће бити урађена у граду Бијељина, односно у улици Патријарха Павла, како би привукла што већи број туриста да дођу и посјете наш град. </t>
  </si>
  <si>
    <t>СЦ1,2,/СЕЦ2.1</t>
  </si>
  <si>
    <t>Наставак реконструкције дијела улице Стефана Дечанског</t>
  </si>
  <si>
    <t>Реконструисана улица у дужини 2.500 метара, нови тротоари, нова бициклистичка стаза, дрвореди</t>
  </si>
  <si>
    <t>Град Бијељина</t>
  </si>
  <si>
    <t>Одјељење за СКП и заштиту животне средине</t>
  </si>
  <si>
    <t>ЗС/СЦ3/СЕЦ3.3</t>
  </si>
  <si>
    <t>Изградња водоводног система Бањица - Брђани</t>
  </si>
  <si>
    <t>Изграђен водоводни систем</t>
  </si>
  <si>
    <t>ЗС/СЦ3/СЕЦ3.2</t>
  </si>
  <si>
    <t>Изградња парка „Кнез Иво од Семберије“</t>
  </si>
  <si>
    <t>Изграђена нова парковска површина</t>
  </si>
  <si>
    <t>300.000,00</t>
  </si>
  <si>
    <t>Изградња бициклистичких стаза на подручју града Бијељина (Павловића пут, Бијељина-Рача; Хасе, Патковача)</t>
  </si>
  <si>
    <t>Изграђене бициклистичке стазе</t>
  </si>
  <si>
    <t>Реконструкција канализационе и водоводне мреже (Рачанска улица-Београдска-Димитрија Туцовића и Живојина Мишића са припадајућим улицама)</t>
  </si>
  <si>
    <t>Реконструисана канализациона и водоводна мрежа</t>
  </si>
  <si>
    <t xml:space="preserve">Реконструкција локалног пута Бијељина-Амајлије, са изградњом пјешачко бициклистичке стазе </t>
  </si>
  <si>
    <t>Реконстуисан локални пут са пјешачко-бициклистичком стазом</t>
  </si>
  <si>
    <t>Реконструкција дијела улице Јосифа Маринковића и попречне везне улице са улицом Војводе Радомира Путника</t>
  </si>
  <si>
    <t xml:space="preserve">Реконстуисан дио улице </t>
  </si>
  <si>
    <t>511100 Изградња комуналне инфраструктуре - кредит</t>
  </si>
  <si>
    <t xml:space="preserve">511100 Изградња комуналне инфраструктуре </t>
  </si>
  <si>
    <t>51110   Изградња парка Кнез Иво од Семберије</t>
  </si>
  <si>
    <t>511100 Изградња и асфалтирање градских улица и осталих саобраћајних површина - буџет</t>
  </si>
  <si>
    <t>511100 Изградња комуналне инфраструктуре (путна, водоводна електромрежа, гасификација...)</t>
  </si>
  <si>
    <t>Изградња и реконструкција локалних путева и улица на подручју града Бијељина</t>
  </si>
  <si>
    <t>Изграђени и реконструисани локални путеви и улице на подручју града Бијељина</t>
  </si>
  <si>
    <t>Набавка видео надозра на подручју Града Бијељина II</t>
  </si>
  <si>
    <t>511300 Набавка видео надзора у граду</t>
  </si>
  <si>
    <t>Изграђена игралишта и нове парковске површине</t>
  </si>
  <si>
    <t>511100 Изградња паркова и дјечијих игралишта</t>
  </si>
  <si>
    <t>Реконструкција дијела Дринске улице у МЗ Јања</t>
  </si>
  <si>
    <t>Реконструисан дио улице</t>
  </si>
  <si>
    <t>Реконструкција дијела система градског топловода -  реконструкција котла</t>
  </si>
  <si>
    <t>Реконструисан дио система градског топловода и котла</t>
  </si>
  <si>
    <t xml:space="preserve">511200 Реконсатрукција дијела Дринске улице у МЗ Јања - донаторска средства </t>
  </si>
  <si>
    <t>511200 Реконструкција дијела система градског топловода -  реконструкција котла</t>
  </si>
  <si>
    <t>Реконструкција објекта социјалног становања - намјенска средства за затварање колективних центара</t>
  </si>
  <si>
    <t>Реконструисан објекат социјалног становања</t>
  </si>
  <si>
    <t>511200 Реконструкција објекта социјалног становања - намјенска средства за затварање колективних центара</t>
  </si>
  <si>
    <t>Изградња паркова и дјечијих игралишта</t>
  </si>
  <si>
    <t>ЗС/СЦ3/
СЕЦ3.2</t>
  </si>
  <si>
    <t>Изградња дринског насипа Дионица 2, етапа 4 (потез од уставе у Јањи па узводно до ушћа ријеке Јање у Дрину)</t>
  </si>
  <si>
    <t>Изграђен дрински насип у дужини од 2.816,80 метара</t>
  </si>
  <si>
    <t>Jaвнa предузeћa</t>
  </si>
  <si>
    <t>ЈУ Воде Српске</t>
  </si>
  <si>
    <t>Одјељење за стамбено-комуналне послове и заштиту животне средине</t>
  </si>
  <si>
    <t>Кредит ЕИБ</t>
  </si>
  <si>
    <t>Рехабилитација пумпних станица на подручју Републике Српске</t>
  </si>
  <si>
    <t>Реконструисане три пумпне станице Тополовац 1 и 2, Домуз скела</t>
  </si>
  <si>
    <t>У К У П Н О :</t>
  </si>
  <si>
    <t>Изградња и реконстгрукција електро-енергетских објеката на подручју града Бијељина</t>
  </si>
  <si>
    <t>ЗС/СЦ3/
СЕЦ3.1</t>
  </si>
  <si>
    <t>Смањени електродистрибутивни губици у испоруци електричне енергије за 10%, побољшање квалитета снабдијевања, прикључење нових обејката</t>
  </si>
  <si>
    <t>ЗЕДП "Електро-Бијељина"</t>
  </si>
  <si>
    <t>Изградња топловода за прикључење јавних објеката у центру града на систем даљинског гријања - Зграда Поште Српске</t>
  </si>
  <si>
    <t>Прикључена зграда Поште Српске на Градску топлану</t>
  </si>
  <si>
    <t>511100 Изградња топловода за прикључење јавних објеката у центру града на систем даљинског гријања - Зграда Поште Српске</t>
  </si>
  <si>
    <t>Изградња топловода за прикључење јавних објеката у центру града на систем даљинског гријања - Зграда Пореске управе</t>
  </si>
  <si>
    <t>Прикључена зграда Пореске управе на Градску топлану</t>
  </si>
  <si>
    <t>511100 Изградња топловода за прикључење јавних објеката у центру града на систем даљинског гријања - Зграда Пореске управе</t>
  </si>
  <si>
    <t>Изградња топловода за прикључење јавних објеката у центру града на систем даљинског гријања - Зграда Основног суда</t>
  </si>
  <si>
    <t>Прикључена зграда Основног суда на Градску топлану</t>
  </si>
  <si>
    <t>511100 Изградња топловода за прикључење јавних објеката у центру града на систем даљинског гријања - Зграда Основног суда</t>
  </si>
  <si>
    <t>Изградња топловода за прикључење Музичке школе на систем даљинског гријања</t>
  </si>
  <si>
    <t>Прикључена зграда Музичке школе на градску топлану</t>
  </si>
  <si>
    <t>511100 Изградња топловода за прикључење Музичке школе на систем даљинског гријања</t>
  </si>
  <si>
    <t>Инсталиран видео надзор на подручју Града Бијељина, повећана безбједност грађана</t>
  </si>
  <si>
    <t>Организација манифестације - 'Пантелински дани"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</si>
</sst>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(* #,##0.00_);_(* \(#,##0.00\);_(* \-??_);_(@_)"/>
  </numFmts>
  <fonts count="6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10"/>
      <name val="Calibri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9"/>
      <name val="Calibri"/>
      <family val="2"/>
    </font>
    <font>
      <b/>
      <sz val="11"/>
      <name val="Arial"/>
      <family val="2"/>
    </font>
    <font>
      <b/>
      <sz val="11"/>
      <color indexed="10"/>
      <name val="Calibri"/>
      <family val="2"/>
    </font>
    <font>
      <sz val="12"/>
      <color indexed="10"/>
      <name val="Calibri"/>
      <family val="2"/>
    </font>
    <font>
      <sz val="9"/>
      <color indexed="10"/>
      <name val="Calibri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0.5"/>
      <color indexed="8"/>
      <name val="Calibri"/>
      <family val="2"/>
    </font>
    <font>
      <b/>
      <i/>
      <sz val="12"/>
      <color indexed="10"/>
      <name val="Calibri"/>
      <family val="2"/>
    </font>
    <font>
      <sz val="10.5"/>
      <color indexed="10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3"/>
      <name val="Calibri"/>
      <family val="2"/>
      <scheme val="minor"/>
    </font>
    <font>
      <sz val="9"/>
      <color rgb="FFFF0000"/>
      <name val="Calibri"/>
      <family val="2"/>
      <charset val="238"/>
      <scheme val="minor"/>
    </font>
    <font>
      <sz val="14"/>
      <color rgb="FF545454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color indexed="8"/>
      <name val="Calibri"/>
      <family val="2"/>
      <charset val="238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Arial"/>
      <family val="2"/>
    </font>
    <font>
      <b/>
      <sz val="11.5"/>
      <color rgb="FFFF0000"/>
      <name val="Calibri"/>
      <family val="2"/>
      <scheme val="minor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sz val="11"/>
      <color rgb="FFFFFF00"/>
      <name val="Times New Roman"/>
      <family val="1"/>
    </font>
    <font>
      <b/>
      <sz val="9"/>
      <color theme="1"/>
      <name val="Calibri"/>
      <family val="2"/>
      <charset val="238"/>
      <scheme val="minor"/>
    </font>
    <font>
      <sz val="9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BF8BB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649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43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9" fontId="22" fillId="0" borderId="0" applyFont="0" applyFill="0" applyBorder="0" applyAlignment="0" applyProtection="0"/>
    <xf numFmtId="166" fontId="7" fillId="0" borderId="0"/>
    <xf numFmtId="165" fontId="2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" fillId="0" borderId="0"/>
    <xf numFmtId="0" fontId="22" fillId="0" borderId="0"/>
    <xf numFmtId="9" fontId="22" fillId="0" borderId="0" applyFont="0" applyFill="0" applyBorder="0" applyAlignment="0" applyProtection="0"/>
  </cellStyleXfs>
  <cellXfs count="153">
    <xf numFmtId="0" fontId="0" fillId="0" borderId="0" xfId="0"/>
    <xf numFmtId="0" fontId="5" fillId="0" borderId="0" xfId="5"/>
    <xf numFmtId="41" fontId="24" fillId="4" borderId="1" xfId="2" applyNumberFormat="1" applyFont="1" applyFill="1" applyBorder="1" applyAlignment="1">
      <alignment horizontal="right" wrapText="1"/>
    </xf>
    <xf numFmtId="41" fontId="25" fillId="2" borderId="1" xfId="2" applyNumberFormat="1" applyFont="1" applyFill="1" applyBorder="1" applyAlignment="1">
      <alignment horizontal="right" wrapText="1"/>
    </xf>
    <xf numFmtId="41" fontId="27" fillId="4" borderId="2" xfId="2" applyNumberFormat="1" applyFont="1" applyFill="1" applyBorder="1" applyAlignment="1">
      <alignment horizontal="left" wrapText="1"/>
    </xf>
    <xf numFmtId="41" fontId="29" fillId="4" borderId="1" xfId="2" applyNumberFormat="1" applyFont="1" applyFill="1" applyBorder="1" applyAlignment="1">
      <alignment horizontal="right" wrapText="1"/>
    </xf>
    <xf numFmtId="41" fontId="30" fillId="2" borderId="1" xfId="2" applyNumberFormat="1" applyFont="1" applyFill="1" applyBorder="1" applyAlignment="1">
      <alignment horizontal="right" wrapText="1"/>
    </xf>
    <xf numFmtId="41" fontId="30" fillId="4" borderId="1" xfId="2" applyNumberFormat="1" applyFont="1" applyFill="1" applyBorder="1" applyAlignment="1">
      <alignment horizontal="right" wrapText="1"/>
    </xf>
    <xf numFmtId="41" fontId="27" fillId="4" borderId="1" xfId="2" applyNumberFormat="1" applyFont="1" applyFill="1" applyBorder="1" applyAlignment="1">
      <alignment wrapText="1"/>
    </xf>
    <xf numFmtId="0" fontId="11" fillId="0" borderId="0" xfId="5" applyFont="1" applyAlignment="1">
      <alignment horizontal="left" vertical="center"/>
    </xf>
    <xf numFmtId="41" fontId="31" fillId="4" borderId="2" xfId="2" applyNumberFormat="1" applyFont="1" applyFill="1" applyBorder="1" applyAlignment="1">
      <alignment horizontal="left" wrapText="1"/>
    </xf>
    <xf numFmtId="0" fontId="5" fillId="0" borderId="0" xfId="5" applyAlignment="1">
      <alignment vertical="top"/>
    </xf>
    <xf numFmtId="49" fontId="5" fillId="0" borderId="0" xfId="5" applyNumberFormat="1" applyAlignment="1">
      <alignment horizontal="center"/>
    </xf>
    <xf numFmtId="0" fontId="33" fillId="0" borderId="0" xfId="0" applyFont="1"/>
    <xf numFmtId="41" fontId="29" fillId="4" borderId="1" xfId="2" applyNumberFormat="1" applyFont="1" applyFill="1" applyBorder="1" applyAlignment="1">
      <alignment horizontal="center" vertical="center" wrapText="1"/>
    </xf>
    <xf numFmtId="0" fontId="29" fillId="4" borderId="1" xfId="2" applyNumberFormat="1" applyFont="1" applyFill="1" applyBorder="1" applyAlignment="1">
      <alignment horizontal="center" vertical="center" wrapText="1"/>
    </xf>
    <xf numFmtId="9" fontId="29" fillId="6" borderId="1" xfId="12" applyFont="1" applyFill="1" applyBorder="1" applyAlignment="1">
      <alignment horizontal="center" vertical="center" wrapText="1"/>
    </xf>
    <xf numFmtId="9" fontId="29" fillId="6" borderId="1" xfId="2" applyNumberFormat="1" applyFont="1" applyFill="1" applyBorder="1" applyAlignment="1">
      <alignment horizontal="center" vertical="center" wrapText="1"/>
    </xf>
    <xf numFmtId="41" fontId="30" fillId="2" borderId="1" xfId="2" applyNumberFormat="1" applyFont="1" applyFill="1" applyBorder="1" applyAlignment="1">
      <alignment horizontal="center" vertical="center" wrapText="1"/>
    </xf>
    <xf numFmtId="41" fontId="30" fillId="4" borderId="1" xfId="2" applyNumberFormat="1" applyFont="1" applyFill="1" applyBorder="1" applyAlignment="1">
      <alignment horizontal="center" vertical="center" wrapText="1"/>
    </xf>
    <xf numFmtId="41" fontId="29" fillId="7" borderId="1" xfId="2" applyNumberFormat="1" applyFont="1" applyFill="1" applyBorder="1" applyAlignment="1">
      <alignment horizontal="center" vertical="center" wrapText="1"/>
    </xf>
    <xf numFmtId="41" fontId="30" fillId="7" borderId="1" xfId="2" applyNumberFormat="1" applyFont="1" applyFill="1" applyBorder="1" applyAlignment="1">
      <alignment horizontal="center" vertical="center" wrapText="1"/>
    </xf>
    <xf numFmtId="0" fontId="5" fillId="0" borderId="0" xfId="5" applyAlignment="1">
      <alignment vertical="top" wrapText="1"/>
    </xf>
    <xf numFmtId="41" fontId="35" fillId="2" borderId="1" xfId="2" applyNumberFormat="1" applyFont="1" applyFill="1" applyBorder="1" applyAlignment="1">
      <alignment horizontal="left" wrapText="1"/>
    </xf>
    <xf numFmtId="41" fontId="36" fillId="2" borderId="1" xfId="2" applyNumberFormat="1" applyFont="1" applyFill="1" applyBorder="1" applyAlignment="1">
      <alignment horizontal="left" wrapText="1"/>
    </xf>
    <xf numFmtId="41" fontId="29" fillId="4" borderId="1" xfId="2" applyNumberFormat="1" applyFont="1" applyFill="1" applyBorder="1" applyAlignment="1">
      <alignment horizontal="center" wrapText="1"/>
    </xf>
    <xf numFmtId="0" fontId="29" fillId="2" borderId="4" xfId="2" applyNumberFormat="1" applyFont="1" applyFill="1" applyBorder="1" applyAlignment="1">
      <alignment horizontal="center" vertical="center" wrapText="1"/>
    </xf>
    <xf numFmtId="0" fontId="29" fillId="7" borderId="4" xfId="2" applyNumberFormat="1" applyFont="1" applyFill="1" applyBorder="1" applyAlignment="1">
      <alignment horizontal="center" vertical="center" wrapText="1"/>
    </xf>
    <xf numFmtId="41" fontId="27" fillId="4" borderId="3" xfId="2" applyNumberFormat="1" applyFont="1" applyFill="1" applyBorder="1" applyAlignment="1">
      <alignment vertical="center" wrapText="1"/>
    </xf>
    <xf numFmtId="0" fontId="37" fillId="8" borderId="1" xfId="0" applyFont="1" applyFill="1" applyBorder="1" applyAlignment="1">
      <alignment vertical="center" wrapText="1"/>
    </xf>
    <xf numFmtId="0" fontId="37" fillId="9" borderId="1" xfId="0" applyFont="1" applyFill="1" applyBorder="1" applyAlignment="1">
      <alignment vertical="center" wrapText="1"/>
    </xf>
    <xf numFmtId="0" fontId="26" fillId="0" borderId="0" xfId="5" applyFont="1"/>
    <xf numFmtId="0" fontId="38" fillId="10" borderId="1" xfId="0" applyFont="1" applyFill="1" applyBorder="1" applyAlignment="1">
      <alignment horizontal="center" vertical="center"/>
    </xf>
    <xf numFmtId="0" fontId="39" fillId="10" borderId="1" xfId="0" applyFont="1" applyFill="1" applyBorder="1" applyAlignment="1">
      <alignment vertical="center"/>
    </xf>
    <xf numFmtId="0" fontId="40" fillId="10" borderId="1" xfId="0" applyFont="1" applyFill="1" applyBorder="1" applyAlignment="1">
      <alignment vertical="center" wrapText="1"/>
    </xf>
    <xf numFmtId="0" fontId="41" fillId="10" borderId="1" xfId="0" applyFont="1" applyFill="1" applyBorder="1" applyAlignment="1">
      <alignment horizontal="center" vertical="center" wrapText="1"/>
    </xf>
    <xf numFmtId="0" fontId="39" fillId="10" borderId="1" xfId="0" applyFont="1" applyFill="1" applyBorder="1" applyAlignment="1">
      <alignment horizontal="center" vertical="center"/>
    </xf>
    <xf numFmtId="37" fontId="29" fillId="2" borderId="1" xfId="2" applyNumberFormat="1" applyFont="1" applyFill="1" applyBorder="1" applyAlignment="1">
      <alignment horizontal="right" wrapText="1"/>
    </xf>
    <xf numFmtId="0" fontId="23" fillId="0" borderId="0" xfId="0" applyFont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textRotation="90" wrapText="1"/>
    </xf>
    <xf numFmtId="0" fontId="32" fillId="0" borderId="0" xfId="0" applyFont="1" applyAlignment="1">
      <alignment horizontal="center" vertical="center" wrapText="1"/>
    </xf>
    <xf numFmtId="41" fontId="23" fillId="0" borderId="0" xfId="0" applyNumberFormat="1" applyFont="1" applyAlignment="1">
      <alignment horizontal="center" vertical="center" wrapText="1"/>
    </xf>
    <xf numFmtId="0" fontId="55" fillId="5" borderId="3" xfId="0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3" fontId="58" fillId="19" borderId="1" xfId="0" applyNumberFormat="1" applyFont="1" applyFill="1" applyBorder="1" applyAlignment="1">
      <alignment horizontal="center" vertical="center" wrapText="1"/>
    </xf>
    <xf numFmtId="3" fontId="59" fillId="19" borderId="1" xfId="0" applyNumberFormat="1" applyFont="1" applyFill="1" applyBorder="1" applyAlignment="1">
      <alignment horizontal="center" vertical="center" wrapText="1"/>
    </xf>
    <xf numFmtId="3" fontId="55" fillId="19" borderId="1" xfId="0" applyNumberFormat="1" applyFont="1" applyFill="1" applyBorder="1" applyAlignment="1">
      <alignment horizontal="center" vertical="center" wrapText="1"/>
    </xf>
    <xf numFmtId="41" fontId="59" fillId="19" borderId="1" xfId="1" applyNumberFormat="1" applyFont="1" applyFill="1" applyBorder="1" applyAlignment="1">
      <alignment horizontal="center" vertical="center" wrapText="1"/>
    </xf>
    <xf numFmtId="0" fontId="59" fillId="19" borderId="1" xfId="0" applyFont="1" applyFill="1" applyBorder="1" applyAlignment="1">
      <alignment horizontal="center" vertical="center" wrapText="1"/>
    </xf>
    <xf numFmtId="0" fontId="58" fillId="19" borderId="1" xfId="0" applyFont="1" applyFill="1" applyBorder="1" applyAlignment="1">
      <alignment horizontal="center" vertical="center" wrapText="1"/>
    </xf>
    <xf numFmtId="0" fontId="58" fillId="19" borderId="1" xfId="0" applyFont="1" applyFill="1" applyBorder="1" applyAlignment="1">
      <alignment horizontal="center" vertical="center"/>
    </xf>
    <xf numFmtId="0" fontId="59" fillId="20" borderId="1" xfId="0" applyFont="1" applyFill="1" applyBorder="1" applyAlignment="1">
      <alignment horizontal="center" vertical="center" textRotation="90"/>
    </xf>
    <xf numFmtId="0" fontId="59" fillId="19" borderId="1" xfId="0" applyFont="1" applyFill="1" applyBorder="1" applyAlignment="1">
      <alignment horizontal="center" vertical="center"/>
    </xf>
    <xf numFmtId="0" fontId="59" fillId="20" borderId="1" xfId="0" applyFont="1" applyFill="1" applyBorder="1" applyAlignment="1">
      <alignment horizontal="center" vertical="center" textRotation="90" wrapText="1"/>
    </xf>
    <xf numFmtId="0" fontId="59" fillId="21" borderId="1" xfId="0" applyFont="1" applyFill="1" applyBorder="1" applyAlignment="1">
      <alignment horizontal="center" vertical="center" textRotation="90"/>
    </xf>
    <xf numFmtId="0" fontId="58" fillId="21" borderId="1" xfId="0" applyFont="1" applyFill="1" applyBorder="1" applyAlignment="1">
      <alignment horizontal="center" vertical="center" textRotation="90"/>
    </xf>
    <xf numFmtId="41" fontId="61" fillId="3" borderId="1" xfId="1" applyNumberFormat="1" applyFont="1" applyFill="1" applyBorder="1" applyAlignment="1">
      <alignment horizontal="center" vertical="center" wrapText="1"/>
    </xf>
    <xf numFmtId="41" fontId="53" fillId="3" borderId="1" xfId="1" applyNumberFormat="1" applyFont="1" applyFill="1" applyBorder="1" applyAlignment="1">
      <alignment horizontal="center" vertical="center" wrapText="1"/>
    </xf>
    <xf numFmtId="0" fontId="58" fillId="16" borderId="1" xfId="0" applyFont="1" applyFill="1" applyBorder="1" applyAlignment="1">
      <alignment horizontal="center" vertical="center" textRotation="90"/>
    </xf>
    <xf numFmtId="0" fontId="59" fillId="16" borderId="1" xfId="0" applyFont="1" applyFill="1" applyBorder="1" applyAlignment="1">
      <alignment horizontal="center" vertical="center" textRotation="90"/>
    </xf>
    <xf numFmtId="164" fontId="59" fillId="19" borderId="1" xfId="14" applyNumberFormat="1" applyFont="1" applyFill="1" applyBorder="1" applyAlignment="1">
      <alignment horizontal="center" vertical="center" wrapText="1"/>
    </xf>
    <xf numFmtId="0" fontId="59" fillId="19" borderId="0" xfId="0" applyFont="1" applyFill="1" applyAlignment="1">
      <alignment horizontal="center" vertical="center" wrapText="1"/>
    </xf>
    <xf numFmtId="0" fontId="59" fillId="22" borderId="1" xfId="0" applyFont="1" applyFill="1" applyBorder="1" applyAlignment="1">
      <alignment horizontal="center" vertical="center" wrapText="1"/>
    </xf>
    <xf numFmtId="0" fontId="58" fillId="20" borderId="1" xfId="0" applyFont="1" applyFill="1" applyBorder="1" applyAlignment="1">
      <alignment horizontal="center" vertical="center" textRotation="90"/>
    </xf>
    <xf numFmtId="0" fontId="58" fillId="19" borderId="1" xfId="18" applyFont="1" applyFill="1" applyBorder="1" applyAlignment="1">
      <alignment horizontal="center" vertical="center"/>
    </xf>
    <xf numFmtId="0" fontId="59" fillId="20" borderId="1" xfId="18" applyFont="1" applyFill="1" applyBorder="1" applyAlignment="1">
      <alignment horizontal="center" vertical="center" textRotation="90"/>
    </xf>
    <xf numFmtId="0" fontId="60" fillId="19" borderId="1" xfId="18" applyFont="1" applyFill="1" applyBorder="1" applyAlignment="1">
      <alignment horizontal="center" vertical="center" wrapText="1"/>
    </xf>
    <xf numFmtId="0" fontId="59" fillId="19" borderId="1" xfId="18" applyFont="1" applyFill="1" applyBorder="1" applyAlignment="1">
      <alignment horizontal="center" vertical="center" wrapText="1"/>
    </xf>
    <xf numFmtId="0" fontId="59" fillId="22" borderId="1" xfId="18" applyFont="1" applyFill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4" fontId="59" fillId="19" borderId="0" xfId="0" applyNumberFormat="1" applyFont="1" applyFill="1" applyAlignment="1">
      <alignment horizontal="center" vertical="center" wrapText="1"/>
    </xf>
    <xf numFmtId="0" fontId="58" fillId="21" borderId="1" xfId="0" applyFont="1" applyFill="1" applyBorder="1" applyAlignment="1">
      <alignment horizontal="center" vertical="center" textRotation="90" wrapText="1"/>
    </xf>
    <xf numFmtId="0" fontId="58" fillId="16" borderId="1" xfId="0" applyFont="1" applyFill="1" applyBorder="1" applyAlignment="1">
      <alignment horizontal="center" vertical="center" textRotation="90" wrapText="1"/>
    </xf>
    <xf numFmtId="0" fontId="59" fillId="20" borderId="1" xfId="18" applyFont="1" applyFill="1" applyBorder="1" applyAlignment="1">
      <alignment horizontal="center" vertical="center" textRotation="90" wrapText="1"/>
    </xf>
    <xf numFmtId="0" fontId="62" fillId="0" borderId="0" xfId="0" applyFont="1" applyAlignment="1">
      <alignment horizontal="center" vertical="center" textRotation="90" wrapText="1"/>
    </xf>
    <xf numFmtId="3" fontId="53" fillId="19" borderId="1" xfId="0" applyNumberFormat="1" applyFont="1" applyFill="1" applyBorder="1" applyAlignment="1">
      <alignment horizontal="center" vertical="center" wrapText="1"/>
    </xf>
    <xf numFmtId="4" fontId="59" fillId="19" borderId="1" xfId="0" applyNumberFormat="1" applyFont="1" applyFill="1" applyBorder="1" applyAlignment="1">
      <alignment horizontal="center" vertical="center" wrapText="1"/>
    </xf>
    <xf numFmtId="0" fontId="62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/>
    <xf numFmtId="0" fontId="1" fillId="2" borderId="0" xfId="0" applyFont="1" applyFill="1"/>
    <xf numFmtId="0" fontId="63" fillId="19" borderId="0" xfId="0" applyFont="1" applyFill="1" applyAlignment="1">
      <alignment horizontal="center" vertical="center" wrapText="1"/>
    </xf>
    <xf numFmtId="0" fontId="59" fillId="21" borderId="0" xfId="0" applyFont="1" applyFill="1" applyAlignment="1">
      <alignment horizontal="center" vertical="center" textRotation="90"/>
    </xf>
    <xf numFmtId="3" fontId="59" fillId="19" borderId="1" xfId="0" applyNumberFormat="1" applyFont="1" applyFill="1" applyBorder="1" applyAlignment="1">
      <alignment horizontal="center" vertical="top" wrapText="1"/>
    </xf>
    <xf numFmtId="0" fontId="64" fillId="5" borderId="3" xfId="0" applyFont="1" applyFill="1" applyBorder="1" applyAlignment="1">
      <alignment horizontal="center" vertical="center" wrapText="1"/>
    </xf>
    <xf numFmtId="3" fontId="65" fillId="19" borderId="1" xfId="0" applyNumberFormat="1" applyFont="1" applyFill="1" applyBorder="1" applyAlignment="1">
      <alignment horizontal="center" vertical="center" wrapText="1"/>
    </xf>
    <xf numFmtId="3" fontId="64" fillId="19" borderId="1" xfId="0" applyNumberFormat="1" applyFont="1" applyFill="1" applyBorder="1" applyAlignment="1">
      <alignment horizontal="center" vertical="center" wrapText="1"/>
    </xf>
    <xf numFmtId="4" fontId="64" fillId="19" borderId="0" xfId="0" applyNumberFormat="1" applyFont="1" applyFill="1" applyAlignment="1">
      <alignment horizontal="center" vertical="center"/>
    </xf>
    <xf numFmtId="41" fontId="65" fillId="3" borderId="1" xfId="1" applyNumberFormat="1" applyFont="1" applyFill="1" applyBorder="1" applyAlignment="1">
      <alignment horizontal="center" vertical="center" wrapText="1"/>
    </xf>
    <xf numFmtId="0" fontId="59" fillId="21" borderId="15" xfId="0" applyFont="1" applyFill="1" applyBorder="1" applyAlignment="1">
      <alignment horizontal="center" vertical="center" textRotation="90"/>
    </xf>
    <xf numFmtId="0" fontId="4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55" fillId="11" borderId="1" xfId="0" applyFont="1" applyFill="1" applyBorder="1" applyAlignment="1">
      <alignment horizontal="center" vertical="center" wrapText="1"/>
    </xf>
    <xf numFmtId="0" fontId="56" fillId="12" borderId="1" xfId="0" applyFont="1" applyFill="1" applyBorder="1" applyAlignment="1">
      <alignment horizontal="center" vertical="center" wrapText="1"/>
    </xf>
    <xf numFmtId="0" fontId="55" fillId="11" borderId="1" xfId="0" applyFont="1" applyFill="1" applyBorder="1" applyAlignment="1">
      <alignment horizontal="center" vertical="center" textRotation="90" wrapText="1"/>
    </xf>
    <xf numFmtId="0" fontId="55" fillId="11" borderId="5" xfId="0" applyFont="1" applyFill="1" applyBorder="1" applyAlignment="1">
      <alignment horizontal="center" vertical="center" textRotation="90" wrapText="1"/>
    </xf>
    <xf numFmtId="0" fontId="55" fillId="11" borderId="6" xfId="0" applyFont="1" applyFill="1" applyBorder="1" applyAlignment="1">
      <alignment horizontal="center" vertical="center" textRotation="90" wrapText="1"/>
    </xf>
    <xf numFmtId="0" fontId="55" fillId="11" borderId="7" xfId="0" applyFont="1" applyFill="1" applyBorder="1" applyAlignment="1">
      <alignment horizontal="center" vertical="center" textRotation="90" wrapText="1"/>
    </xf>
    <xf numFmtId="0" fontId="55" fillId="12" borderId="1" xfId="0" applyFont="1" applyFill="1" applyBorder="1" applyAlignment="1">
      <alignment horizontal="center" vertical="center" wrapText="1"/>
    </xf>
    <xf numFmtId="0" fontId="55" fillId="13" borderId="1" xfId="0" applyFont="1" applyFill="1" applyBorder="1" applyAlignment="1">
      <alignment horizontal="center" vertical="center" wrapText="1"/>
    </xf>
    <xf numFmtId="0" fontId="64" fillId="14" borderId="1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5" fillId="2" borderId="0" xfId="0" applyFont="1" applyFill="1" applyAlignment="1">
      <alignment horizontal="center" vertical="center" wrapText="1"/>
    </xf>
    <xf numFmtId="0" fontId="55" fillId="2" borderId="8" xfId="0" applyFont="1" applyFill="1" applyBorder="1" applyAlignment="1">
      <alignment horizontal="center" vertical="center" wrapText="1"/>
    </xf>
    <xf numFmtId="0" fontId="55" fillId="15" borderId="1" xfId="0" applyFont="1" applyFill="1" applyBorder="1" applyAlignment="1">
      <alignment horizontal="center" vertical="center" wrapText="1"/>
    </xf>
    <xf numFmtId="0" fontId="55" fillId="3" borderId="1" xfId="0" applyFont="1" applyFill="1" applyBorder="1" applyAlignment="1">
      <alignment horizontal="center" vertical="center" wrapText="1"/>
    </xf>
    <xf numFmtId="0" fontId="56" fillId="11" borderId="1" xfId="0" applyFont="1" applyFill="1" applyBorder="1" applyAlignment="1">
      <alignment horizontal="center" vertical="center" wrapText="1"/>
    </xf>
    <xf numFmtId="0" fontId="48" fillId="16" borderId="1" xfId="0" applyFont="1" applyFill="1" applyBorder="1" applyAlignment="1">
      <alignment horizontal="center" vertical="center" wrapText="1"/>
    </xf>
    <xf numFmtId="0" fontId="44" fillId="12" borderId="1" xfId="0" applyFont="1" applyFill="1" applyBorder="1" applyAlignment="1">
      <alignment horizontal="center" vertical="center" wrapText="1"/>
    </xf>
    <xf numFmtId="0" fontId="43" fillId="11" borderId="1" xfId="0" applyFont="1" applyFill="1" applyBorder="1" applyAlignment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43" fillId="15" borderId="1" xfId="0" applyFont="1" applyFill="1" applyBorder="1" applyAlignment="1">
      <alignment horizontal="center" vertical="center" wrapText="1"/>
    </xf>
    <xf numFmtId="0" fontId="44" fillId="11" borderId="1" xfId="0" applyFont="1" applyFill="1" applyBorder="1" applyAlignment="1">
      <alignment horizontal="center" vertical="center" wrapText="1"/>
    </xf>
    <xf numFmtId="0" fontId="29" fillId="17" borderId="1" xfId="0" applyFont="1" applyFill="1" applyBorder="1" applyAlignment="1">
      <alignment horizontal="center" vertical="center" wrapText="1"/>
    </xf>
    <xf numFmtId="0" fontId="43" fillId="12" borderId="1" xfId="0" applyFont="1" applyFill="1" applyBorder="1" applyAlignment="1">
      <alignment horizontal="center" vertical="center" wrapText="1"/>
    </xf>
    <xf numFmtId="0" fontId="46" fillId="12" borderId="1" xfId="0" applyFont="1" applyFill="1" applyBorder="1" applyAlignment="1">
      <alignment horizontal="center" vertical="center" wrapText="1"/>
    </xf>
    <xf numFmtId="0" fontId="49" fillId="13" borderId="9" xfId="5" applyFont="1" applyFill="1" applyBorder="1" applyAlignment="1">
      <alignment horizontal="center" vertical="center" wrapText="1"/>
    </xf>
    <xf numFmtId="0" fontId="49" fillId="13" borderId="10" xfId="5" applyFont="1" applyFill="1" applyBorder="1" applyAlignment="1">
      <alignment horizontal="center" vertical="center" wrapText="1"/>
    </xf>
    <xf numFmtId="0" fontId="49" fillId="13" borderId="3" xfId="5" applyFont="1" applyFill="1" applyBorder="1" applyAlignment="1">
      <alignment horizontal="center" vertical="center" wrapText="1"/>
    </xf>
    <xf numFmtId="0" fontId="45" fillId="12" borderId="1" xfId="0" applyFont="1" applyFill="1" applyBorder="1" applyAlignment="1">
      <alignment horizontal="center" vertical="center" wrapText="1"/>
    </xf>
    <xf numFmtId="0" fontId="50" fillId="13" borderId="9" xfId="0" applyFont="1" applyFill="1" applyBorder="1" applyAlignment="1">
      <alignment horizontal="center" vertical="center" wrapText="1"/>
    </xf>
    <xf numFmtId="0" fontId="50" fillId="13" borderId="10" xfId="0" applyFont="1" applyFill="1" applyBorder="1" applyAlignment="1">
      <alignment horizontal="center" vertical="center" wrapText="1"/>
    </xf>
    <xf numFmtId="0" fontId="49" fillId="13" borderId="1" xfId="5" applyFont="1" applyFill="1" applyBorder="1" applyAlignment="1">
      <alignment horizontal="center" vertical="center" wrapText="1"/>
    </xf>
    <xf numFmtId="0" fontId="24" fillId="13" borderId="1" xfId="0" applyFont="1" applyFill="1" applyBorder="1" applyAlignment="1">
      <alignment horizontal="center" vertical="center" wrapText="1"/>
    </xf>
    <xf numFmtId="0" fontId="31" fillId="4" borderId="2" xfId="5" applyFont="1" applyFill="1" applyBorder="1" applyAlignment="1">
      <alignment horizontal="center" vertical="center"/>
    </xf>
    <xf numFmtId="0" fontId="31" fillId="4" borderId="11" xfId="5" applyFont="1" applyFill="1" applyBorder="1" applyAlignment="1">
      <alignment horizontal="center" vertical="center"/>
    </xf>
    <xf numFmtId="0" fontId="31" fillId="4" borderId="4" xfId="5" applyFont="1" applyFill="1" applyBorder="1" applyAlignment="1">
      <alignment horizontal="center" vertical="center"/>
    </xf>
    <xf numFmtId="0" fontId="29" fillId="18" borderId="16" xfId="0" applyFont="1" applyFill="1" applyBorder="1" applyAlignment="1">
      <alignment horizontal="center" vertical="center" wrapText="1"/>
    </xf>
    <xf numFmtId="0" fontId="29" fillId="18" borderId="14" xfId="0" applyFont="1" applyFill="1" applyBorder="1" applyAlignment="1">
      <alignment horizontal="center" vertical="center" wrapText="1"/>
    </xf>
    <xf numFmtId="0" fontId="29" fillId="18" borderId="1" xfId="0" applyFont="1" applyFill="1" applyBorder="1" applyAlignment="1">
      <alignment horizontal="center" vertical="center" wrapText="1"/>
    </xf>
    <xf numFmtId="0" fontId="49" fillId="18" borderId="9" xfId="5" applyFont="1" applyFill="1" applyBorder="1" applyAlignment="1">
      <alignment horizontal="center" vertical="center" wrapText="1"/>
    </xf>
    <xf numFmtId="0" fontId="49" fillId="18" borderId="10" xfId="5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wrapText="1"/>
    </xf>
    <xf numFmtId="0" fontId="51" fillId="0" borderId="0" xfId="5" applyFont="1" applyAlignment="1">
      <alignment horizontal="left" wrapText="1"/>
    </xf>
    <xf numFmtId="0" fontId="52" fillId="0" borderId="0" xfId="5" applyFont="1" applyAlignment="1">
      <alignment horizontal="left" vertical="center" wrapText="1"/>
    </xf>
    <xf numFmtId="0" fontId="29" fillId="13" borderId="12" xfId="0" applyFont="1" applyFill="1" applyBorder="1" applyAlignment="1">
      <alignment horizontal="center" vertical="center" wrapText="1"/>
    </xf>
    <xf numFmtId="0" fontId="29" fillId="13" borderId="13" xfId="0" applyFont="1" applyFill="1" applyBorder="1" applyAlignment="1">
      <alignment horizontal="center" vertical="center" wrapText="1"/>
    </xf>
    <xf numFmtId="0" fontId="29" fillId="13" borderId="14" xfId="0" applyFont="1" applyFill="1" applyBorder="1" applyAlignment="1">
      <alignment horizontal="center" vertical="center" wrapText="1"/>
    </xf>
    <xf numFmtId="0" fontId="29" fillId="13" borderId="15" xfId="0" applyFont="1" applyFill="1" applyBorder="1" applyAlignment="1">
      <alignment horizontal="center" vertical="center" wrapText="1"/>
    </xf>
    <xf numFmtId="0" fontId="29" fillId="13" borderId="9" xfId="0" applyFont="1" applyFill="1" applyBorder="1" applyAlignment="1">
      <alignment horizontal="center" vertical="center" wrapText="1"/>
    </xf>
    <xf numFmtId="0" fontId="29" fillId="13" borderId="3" xfId="0" applyFont="1" applyFill="1" applyBorder="1" applyAlignment="1">
      <alignment horizontal="center" vertical="center" wrapText="1"/>
    </xf>
    <xf numFmtId="0" fontId="24" fillId="18" borderId="12" xfId="0" applyFont="1" applyFill="1" applyBorder="1" applyAlignment="1">
      <alignment horizontal="center" vertical="center" wrapText="1"/>
    </xf>
    <xf numFmtId="0" fontId="24" fillId="18" borderId="13" xfId="0" applyFont="1" applyFill="1" applyBorder="1" applyAlignment="1">
      <alignment horizontal="center" vertical="center" wrapText="1"/>
    </xf>
    <xf numFmtId="0" fontId="24" fillId="18" borderId="14" xfId="0" applyFont="1" applyFill="1" applyBorder="1" applyAlignment="1">
      <alignment horizontal="center" vertical="center" wrapText="1"/>
    </xf>
    <xf numFmtId="0" fontId="24" fillId="18" borderId="15" xfId="0" applyFont="1" applyFill="1" applyBorder="1" applyAlignment="1">
      <alignment horizontal="center" vertical="center" wrapText="1"/>
    </xf>
  </cellXfs>
  <cellStyles count="20">
    <cellStyle name="Comma" xfId="1" builtinId="3"/>
    <cellStyle name="Comma 2" xfId="2" xr:uid="{00000000-0005-0000-0000-000001000000}"/>
    <cellStyle name="Comma 2 2" xfId="15" xr:uid="{93856E0B-500C-487E-9B82-A85F68C26C7C}"/>
    <cellStyle name="Comma 3" xfId="14" xr:uid="{2A2F26DD-C93C-4FA0-A0FF-9C3A298F0CB3}"/>
    <cellStyle name="Comma 4" xfId="3" xr:uid="{00000000-0005-0000-0000-000002000000}"/>
    <cellStyle name="Comma 4 2" xfId="16" xr:uid="{64777F8C-17AA-42DF-B855-5F3FB07C8CD7}"/>
    <cellStyle name="Excel Built-in Normal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2 4" xfId="8" xr:uid="{00000000-0005-0000-0000-000008000000}"/>
    <cellStyle name="Normal 3" xfId="9" xr:uid="{00000000-0005-0000-0000-000009000000}"/>
    <cellStyle name="Normal 4" xfId="10" xr:uid="{00000000-0005-0000-0000-00000A000000}"/>
    <cellStyle name="Normal 5" xfId="18" xr:uid="{19795735-2D1E-47CF-A920-96FC61CFEE29}"/>
    <cellStyle name="Normal 6" xfId="17" xr:uid="{FA681011-CBAA-41D4-AD26-FCE13B4FC87B}"/>
    <cellStyle name="Obično 2" xfId="11" xr:uid="{00000000-0005-0000-0000-00000B000000}"/>
    <cellStyle name="Percent" xfId="12" builtinId="5"/>
    <cellStyle name="Percent 2" xfId="19" xr:uid="{CE9A6D2D-3941-42D2-83E4-BAD244EC6894}"/>
    <cellStyle name="Zarez 2" xfId="13" xr:uid="{00000000-0005-0000-0000-00000D000000}"/>
  </cellStyles>
  <dxfs count="0"/>
  <tableStyles count="0" defaultTableStyle="TableStyleMedium9" defaultPivotStyle="PivotStyleLight16"/>
  <colors>
    <mruColors>
      <color rgb="FFFA6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Укупно предвиђени издаци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 (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за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III 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године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2817258597809404"/>
          <c:y val="0.21513338342713501"/>
          <c:w val="0.53149682421314715"/>
          <c:h val="0.5584059751329412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'Ukupno po sektorima'!$D$3:$D$6</c:f>
              <c:strCache>
                <c:ptCount val="4"/>
                <c:pt idx="0">
                  <c:v>Укупни прeдвиђeни издaци  (зa III гoдинe)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'Ukupno po sektorima'!$B$7:$B$9</c:f>
              <c:strCache>
                <c:ptCount val="3"/>
                <c:pt idx="0">
                  <c:v> Економски сектор </c:v>
                </c:pt>
                <c:pt idx="1">
                  <c:v> Друштвени сектор </c:v>
                </c:pt>
                <c:pt idx="2">
                  <c:v> Сектор зaштитe живoтнe срeдинe </c:v>
                </c:pt>
              </c:strCache>
            </c:strRef>
          </c:cat>
          <c:val>
            <c:numRef>
              <c:f>'Ukupno po sektorima'!$D$7:$D$9</c:f>
              <c:numCache>
                <c:formatCode>_(* #,##0_);_(* \(#,##0\);_(* "-"_);_(@_)</c:formatCode>
                <c:ptCount val="3"/>
                <c:pt idx="0">
                  <c:v>7824125.2000000002</c:v>
                </c:pt>
                <c:pt idx="1">
                  <c:v>10396790</c:v>
                </c:pt>
                <c:pt idx="2">
                  <c:v>55539637.589999996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D-4555-A8DF-8EC150866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0224384"/>
        <c:axId val="100226176"/>
      </c:barChart>
      <c:catAx>
        <c:axId val="100224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26176"/>
        <c:crosses val="autoZero"/>
        <c:auto val="1"/>
        <c:lblAlgn val="ctr"/>
        <c:lblOffset val="100"/>
        <c:noMultiLvlLbl val="0"/>
      </c:catAx>
      <c:valAx>
        <c:axId val="100226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24384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8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вриједности финансирања из осталих извора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9616869590845887"/>
          <c:y val="3.643466980420560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701600405088183E-2"/>
          <c:y val="0.20044670833502842"/>
          <c:w val="0.46363278912399686"/>
          <c:h val="0.67502560038622306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'Ukupno po A-E klasama'!$M$5:$M$6</c:f>
              <c:strCache>
                <c:ptCount val="2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invertIfNegative val="0"/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klasama'!$M$7:$M$11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B2-4D69-96E0-17F859A47836}"/>
            </c:ext>
          </c:extLst>
        </c:ser>
        <c:ser>
          <c:idx val="1"/>
          <c:order val="1"/>
          <c:tx>
            <c:strRef>
              <c:f>'Ukupno po A-E klasama'!$L$5:$L$6</c:f>
              <c:strCache>
                <c:ptCount val="2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klasama'!$L$7:$L$11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B2-4D69-96E0-17F859A47836}"/>
            </c:ext>
          </c:extLst>
        </c:ser>
        <c:ser>
          <c:idx val="0"/>
          <c:order val="2"/>
          <c:tx>
            <c:strRef>
              <c:f>'Ukupno po A-E klasama'!$K$5:$K$6</c:f>
              <c:strCache>
                <c:ptCount val="2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klasama'!$K$7:$K$11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B2-4D69-96E0-17F859A47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69287936"/>
        <c:axId val="69289472"/>
      </c:barChart>
      <c:catAx>
        <c:axId val="692879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89472"/>
        <c:crosses val="autoZero"/>
        <c:auto val="1"/>
        <c:lblAlgn val="ctr"/>
        <c:lblOffset val="100"/>
        <c:noMultiLvlLbl val="1"/>
      </c:catAx>
      <c:valAx>
        <c:axId val="69289472"/>
        <c:scaling>
          <c:orientation val="maxMin"/>
        </c:scaling>
        <c:delete val="0"/>
        <c:axPos val="b"/>
        <c:numFmt formatCode="_(* #,##0_);_(* \(#,##0\);_(* &quot;-&quot;_);_(@_)" sourceLinked="1"/>
        <c:majorTickMark val="none"/>
        <c:min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87936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31987940050835"/>
          <c:y val="0.10633330316469063"/>
          <c:w val="0.28684214928369167"/>
          <c:h val="6.649018010679731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bs-Cyrl-BA" sz="14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према вриједности финансирања из буџета</a:t>
            </a:r>
          </a:p>
        </c:rich>
      </c:tx>
      <c:layout>
        <c:manualLayout>
          <c:xMode val="edge"/>
          <c:yMode val="edge"/>
          <c:x val="0.16093579492671606"/>
          <c:y val="3.644631630348541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701600405088183E-2"/>
          <c:y val="0.20506048524800621"/>
          <c:w val="0.46363278912399686"/>
          <c:h val="0.6599324860441447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'Ukupno po A-E klasama'!$I$5:$I$6</c:f>
              <c:strCache>
                <c:ptCount val="2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invertIfNegative val="0"/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klasama'!$I$7:$I$11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91-4E80-A383-69641FB5910F}"/>
            </c:ext>
          </c:extLst>
        </c:ser>
        <c:ser>
          <c:idx val="1"/>
          <c:order val="1"/>
          <c:tx>
            <c:strRef>
              <c:f>'Ukupno po A-E klasama'!$H$5:$H$6</c:f>
              <c:strCache>
                <c:ptCount val="2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klasama'!$H$7:$H$11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91-4E80-A383-69641FB5910F}"/>
            </c:ext>
          </c:extLst>
        </c:ser>
        <c:ser>
          <c:idx val="0"/>
          <c:order val="2"/>
          <c:tx>
            <c:strRef>
              <c:f>'Ukupno po A-E klasama'!$G$5:$G$6</c:f>
              <c:strCache>
                <c:ptCount val="2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klasama'!$G$7:$G$11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91-4E80-A383-69641FB59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-48"/>
        <c:axId val="69330048"/>
        <c:axId val="69331584"/>
      </c:barChart>
      <c:catAx>
        <c:axId val="693300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31584"/>
        <c:crosses val="autoZero"/>
        <c:auto val="1"/>
        <c:lblAlgn val="ctr"/>
        <c:lblOffset val="100"/>
        <c:noMultiLvlLbl val="0"/>
      </c:catAx>
      <c:valAx>
        <c:axId val="69331584"/>
        <c:scaling>
          <c:orientation val="maxMin"/>
        </c:scaling>
        <c:delete val="0"/>
        <c:axPos val="b"/>
        <c:numFmt formatCode="_(* #,##0_);_(* \(#,##0\);_(* &quot;-&quot;_);_(@_)" sourceLinked="1"/>
        <c:majorTickMark val="none"/>
        <c:min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3004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19163755998818"/>
          <c:y val="9.692180919245591E-2"/>
          <c:w val="0.28448847294397483"/>
          <c:h val="6.296679484831804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Број пројеката</a:t>
            </a:r>
            <a:endParaRPr lang="en-US">
              <a:solidFill>
                <a:sysClr val="windowText" lastClr="000000"/>
              </a:solidFill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4659961574115109"/>
          <c:y val="0.24532671574819051"/>
          <c:w val="0.49720236099939474"/>
          <c:h val="0.5785466739534977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'Ukupno po sektorima'!$U$3</c:f>
              <c:strCache>
                <c:ptCount val="1"/>
                <c:pt idx="0">
                  <c:v>Број пројеката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softEdge rad="0"/>
            </a:effectLst>
          </c:spPr>
          <c:invertIfNegative val="0"/>
          <c:cat>
            <c:strRef>
              <c:f>'Ukupno po sektorima'!$B$4:$B$9</c:f>
              <c:strCache>
                <c:ptCount val="6"/>
                <c:pt idx="3">
                  <c:v> Економски сектор </c:v>
                </c:pt>
                <c:pt idx="4">
                  <c:v> Друштвени сектор </c:v>
                </c:pt>
                <c:pt idx="5">
                  <c:v> Сектор зaштитe живoтнe срeдинe </c:v>
                </c:pt>
              </c:strCache>
            </c:strRef>
          </c:cat>
          <c:val>
            <c:numRef>
              <c:f>'Ukupno po sektorima'!$U$4:$U$9</c:f>
              <c:numCache>
                <c:formatCode>General</c:formatCode>
                <c:ptCount val="6"/>
                <c:pt idx="3" formatCode="#,##0_);\(#,##0\)">
                  <c:v>25</c:v>
                </c:pt>
                <c:pt idx="4" formatCode="#,##0_);\(#,##0\)">
                  <c:v>12</c:v>
                </c:pt>
                <c:pt idx="5" formatCode="#,##0_);\(#,##0\)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B-4D6F-854A-9CC22865F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100267136"/>
        <c:axId val="100268672"/>
      </c:barChart>
      <c:catAx>
        <c:axId val="100267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68672"/>
        <c:crosses val="autoZero"/>
        <c:auto val="1"/>
        <c:lblAlgn val="ctr"/>
        <c:lblOffset val="100"/>
        <c:noMultiLvlLbl val="0"/>
      </c:catAx>
      <c:valAx>
        <c:axId val="10026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6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Финансирање из буџета</a:t>
            </a:r>
            <a:r>
              <a:rPr lang="bs-Latn-BA">
                <a:solidFill>
                  <a:sysClr val="windowText" lastClr="000000"/>
                </a:solidFill>
              </a:rPr>
              <a:t> - (</a:t>
            </a:r>
            <a:r>
              <a:rPr lang="bs-Cyrl-BA">
                <a:solidFill>
                  <a:sysClr val="windowText" lastClr="000000"/>
                </a:solidFill>
              </a:rPr>
              <a:t>укупно</a:t>
            </a:r>
            <a:r>
              <a:rPr lang="en-US">
                <a:solidFill>
                  <a:sysClr val="windowText" lastClr="000000"/>
                </a:solidFill>
              </a:rPr>
              <a:t> I+II+III)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6981374830680858"/>
          <c:y val="0.22924660617026962"/>
          <c:w val="0.58659409680381214"/>
          <c:h val="0.513568164424986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'Ukupno po sektorima'!$H$5:$H$6</c:f>
              <c:strCache>
                <c:ptCount val="2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'Ukupno po sektorima'!$B$7:$B$9</c:f>
              <c:strCache>
                <c:ptCount val="3"/>
                <c:pt idx="0">
                  <c:v> Економски сектор </c:v>
                </c:pt>
                <c:pt idx="1">
                  <c:v> Друштвени сектор </c:v>
                </c:pt>
                <c:pt idx="2">
                  <c:v> Сектор зaштитe живoтнe срeдинe </c:v>
                </c:pt>
              </c:strCache>
            </c:strRef>
          </c:cat>
          <c:val>
            <c:numRef>
              <c:f>'Ukupno po sektorima'!$H$7:$H$9</c:f>
              <c:numCache>
                <c:formatCode>_(* #,##0_);_(* \(#,##0\);_(* "-"_);_(@_)</c:formatCode>
                <c:ptCount val="3"/>
                <c:pt idx="0">
                  <c:v>7482625.2000000002</c:v>
                </c:pt>
                <c:pt idx="1">
                  <c:v>8066790</c:v>
                </c:pt>
                <c:pt idx="2">
                  <c:v>14565607.08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67-4A9C-A626-6868A08A3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9047296"/>
        <c:axId val="99048832"/>
      </c:barChart>
      <c:catAx>
        <c:axId val="99047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48832"/>
        <c:crosses val="autoZero"/>
        <c:auto val="1"/>
        <c:lblAlgn val="ctr"/>
        <c:lblOffset val="100"/>
        <c:noMultiLvlLbl val="0"/>
      </c:catAx>
      <c:valAx>
        <c:axId val="9904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47296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400" b="0" i="0" u="none" strike="noStrike" baseline="0">
                <a:effectLst/>
              </a:rPr>
              <a:t>Финансирање из осталих извора</a:t>
            </a:r>
            <a:r>
              <a:rPr lang="bs-Latn-BA" baseline="0">
                <a:solidFill>
                  <a:sysClr val="windowText" lastClr="000000"/>
                </a:solidFill>
              </a:rPr>
              <a:t> (</a:t>
            </a:r>
            <a:r>
              <a:rPr lang="bs-Cyrl-BA" baseline="0">
                <a:solidFill>
                  <a:sysClr val="windowText" lastClr="000000"/>
                </a:solidFill>
              </a:rPr>
              <a:t>укупно </a:t>
            </a:r>
            <a:r>
              <a:rPr lang="en-US">
                <a:solidFill>
                  <a:sysClr val="windowText" lastClr="000000"/>
                </a:solidFill>
              </a:rPr>
              <a:t>I+II+III)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0644665712491257"/>
          <c:y val="0.27268490806552642"/>
          <c:w val="0.51896207667040783"/>
          <c:h val="0.4685381602453593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'Ukupno po sektorima'!$T$5:$T$6</c:f>
              <c:strCache>
                <c:ptCount val="2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'Ukupno po sektorima'!$B$7:$B$9</c:f>
              <c:strCache>
                <c:ptCount val="3"/>
                <c:pt idx="0">
                  <c:v> Економски сектор </c:v>
                </c:pt>
                <c:pt idx="1">
                  <c:v> Друштвени сектор </c:v>
                </c:pt>
                <c:pt idx="2">
                  <c:v> Сектор зaштитe живoтнe срeдинe </c:v>
                </c:pt>
              </c:strCache>
            </c:strRef>
          </c:cat>
          <c:val>
            <c:numRef>
              <c:f>'Ukupno po sektorima'!$T$7:$T$9</c:f>
              <c:numCache>
                <c:formatCode>_(* #,##0_);_(* \(#,##0\);_(* "-"_);_(@_)</c:formatCode>
                <c:ptCount val="3"/>
                <c:pt idx="0">
                  <c:v>341500</c:v>
                </c:pt>
                <c:pt idx="1">
                  <c:v>2330000</c:v>
                </c:pt>
                <c:pt idx="2">
                  <c:v>40974030.510000005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2-4F24-BA57-AAC1FE038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9068928"/>
        <c:axId val="68956928"/>
      </c:barChart>
      <c:catAx>
        <c:axId val="99068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56928"/>
        <c:crosses val="autoZero"/>
        <c:auto val="1"/>
        <c:lblAlgn val="ctr"/>
        <c:lblOffset val="100"/>
        <c:noMultiLvlLbl val="0"/>
      </c:catAx>
      <c:valAx>
        <c:axId val="68956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6892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100" baseline="0">
                <a:solidFill>
                  <a:sysClr val="windowText" lastClr="000000"/>
                </a:solidFill>
              </a:rPr>
              <a:t>План</a:t>
            </a:r>
            <a:r>
              <a:rPr lang="hr-HR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имплементације</a:t>
            </a:r>
            <a:r>
              <a:rPr lang="bs-Latn-BA" sz="1100" baseline="0">
                <a:solidFill>
                  <a:sysClr val="windowText" lastClr="000000"/>
                </a:solidFill>
              </a:rPr>
              <a:t> </a:t>
            </a:r>
            <a:r>
              <a:rPr lang="hr-HR" sz="1100" baseline="0">
                <a:solidFill>
                  <a:sysClr val="windowText" lastClr="000000"/>
                </a:solidFill>
              </a:rPr>
              <a:t>- </a:t>
            </a:r>
            <a:r>
              <a:rPr lang="bs-Cyrl-BA" sz="1100" baseline="0">
                <a:solidFill>
                  <a:sysClr val="windowText" lastClr="000000"/>
                </a:solidFill>
              </a:rPr>
              <a:t>Структура по</a:t>
            </a:r>
            <a:r>
              <a:rPr lang="en-US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изворима финансирања</a:t>
            </a:r>
            <a:r>
              <a:rPr lang="en-US" sz="1100" baseline="0">
                <a:solidFill>
                  <a:sysClr val="windowText" lastClr="000000"/>
                </a:solidFill>
              </a:rPr>
              <a:t>- I </a:t>
            </a:r>
            <a:r>
              <a:rPr lang="bs-Cyrl-BA" sz="1100" baseline="0">
                <a:solidFill>
                  <a:sysClr val="windowText" lastClr="000000"/>
                </a:solidFill>
              </a:rPr>
              <a:t>година</a:t>
            </a:r>
            <a:endParaRPr lang="en-US" sz="11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3570806330173873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738144822501482"/>
          <c:y val="0.26731531531531538"/>
          <c:w val="0.36566132244488231"/>
          <c:h val="0.4910831102147910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'Ukupno po godinama'!$D$3:$D$5</c:f>
              <c:strCache>
                <c:ptCount val="3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cat>
            <c:strRef>
              <c:f>'Ukupno po godinama'!$B$6:$B$8</c:f>
              <c:strCache>
                <c:ptCount val="3"/>
                <c:pt idx="0">
                  <c:v> Економски сектор </c:v>
                </c:pt>
                <c:pt idx="1">
                  <c:v> Друштвени сектор </c:v>
                </c:pt>
                <c:pt idx="2">
                  <c:v> Сектор зaштитe живoтнe срeдинe </c:v>
                </c:pt>
              </c:strCache>
            </c:strRef>
          </c:cat>
          <c:val>
            <c:numRef>
              <c:f>'Ukupno po godinama'!$D$6:$D$8</c:f>
              <c:numCache>
                <c:formatCode>_(* #,##0_);_(* \(#,##0\);_(* "-"_);_(@_)</c:formatCode>
                <c:ptCount val="3"/>
                <c:pt idx="0">
                  <c:v>2348625.2000000002</c:v>
                </c:pt>
                <c:pt idx="1">
                  <c:v>2766790</c:v>
                </c:pt>
                <c:pt idx="2">
                  <c:v>2998607.08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F0-4DE3-9E83-9976745174D4}"/>
            </c:ext>
          </c:extLst>
        </c:ser>
        <c:ser>
          <c:idx val="1"/>
          <c:order val="1"/>
          <c:tx>
            <c:strRef>
              <c:f>'Ukupno po godinama'!$E$3:$E$5</c:f>
              <c:strCache>
                <c:ptCount val="3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cat>
            <c:strRef>
              <c:f>'Ukupno po godinama'!$B$6:$B$8</c:f>
              <c:strCache>
                <c:ptCount val="3"/>
                <c:pt idx="0">
                  <c:v> Економски сектор </c:v>
                </c:pt>
                <c:pt idx="1">
                  <c:v> Друштвени сектор </c:v>
                </c:pt>
                <c:pt idx="2">
                  <c:v> Сектор зaштитe живoтнe срeдинe </c:v>
                </c:pt>
              </c:strCache>
            </c:strRef>
          </c:cat>
          <c:val>
            <c:numRef>
              <c:f>'Ukupno po godinama'!$E$6:$E$8</c:f>
              <c:numCache>
                <c:formatCode>_(* #,##0_);_(* \(#,##0\);_(* "-"_);_(@_)</c:formatCode>
                <c:ptCount val="3"/>
                <c:pt idx="0">
                  <c:v>331500</c:v>
                </c:pt>
                <c:pt idx="1">
                  <c:v>330000</c:v>
                </c:pt>
                <c:pt idx="2">
                  <c:v>40974030.510000005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F0-4DE3-9E83-997674517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100"/>
        <c:axId val="69080960"/>
        <c:axId val="69082496"/>
      </c:barChart>
      <c:catAx>
        <c:axId val="690809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82496"/>
        <c:crosses val="autoZero"/>
        <c:auto val="1"/>
        <c:lblAlgn val="ctr"/>
        <c:lblOffset val="100"/>
        <c:noMultiLvlLbl val="0"/>
      </c:catAx>
      <c:valAx>
        <c:axId val="69082496"/>
        <c:scaling>
          <c:orientation val="minMax"/>
        </c:scaling>
        <c:delete val="0"/>
        <c:axPos val="b"/>
        <c:numFmt formatCode="_(* #,##0_);_(* \(#,##0\);_(* &quot;-&quot;_);_(@_)" sourceLinked="1"/>
        <c:majorTickMark val="none"/>
        <c:min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80960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25765412031263"/>
          <c:y val="0.28197811339156487"/>
          <c:w val="0.25040045597517618"/>
          <c:h val="0.51204107683260913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 година</a:t>
            </a:r>
          </a:p>
        </c:rich>
      </c:tx>
      <c:layout>
        <c:manualLayout>
          <c:xMode val="edge"/>
          <c:yMode val="edge"/>
          <c:x val="0.13156679099323121"/>
          <c:y val="1.6463108778069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5250428735717393"/>
          <c:y val="0.27023679417122026"/>
          <c:w val="0.35897345537449837"/>
          <c:h val="0.4873657194433506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'Ukupno po godinama'!$D$10:$D$12</c:f>
              <c:strCache>
                <c:ptCount val="3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cat>
            <c:strRef>
              <c:f>'Ukupno po godinama'!$B$13:$B$15</c:f>
              <c:strCache>
                <c:ptCount val="3"/>
                <c:pt idx="0">
                  <c:v> Економски сектор </c:v>
                </c:pt>
                <c:pt idx="1">
                  <c:v> Друштвени сектор </c:v>
                </c:pt>
                <c:pt idx="2">
                  <c:v> Сектор зaштитe живoтнe срeдинe </c:v>
                </c:pt>
              </c:strCache>
            </c:strRef>
          </c:cat>
          <c:val>
            <c:numRef>
              <c:f>'Ukupno po godinama'!$D$13:$D$15</c:f>
              <c:numCache>
                <c:formatCode>_(* #,##0_);_(* \(#,##0\);_(* "-"_);_(@_)</c:formatCode>
                <c:ptCount val="3"/>
                <c:pt idx="0">
                  <c:v>2567000</c:v>
                </c:pt>
                <c:pt idx="1">
                  <c:v>2650000</c:v>
                </c:pt>
                <c:pt idx="2">
                  <c:v>5856000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8-4824-BD90-B8051D9D6C23}"/>
            </c:ext>
          </c:extLst>
        </c:ser>
        <c:ser>
          <c:idx val="1"/>
          <c:order val="1"/>
          <c:tx>
            <c:strRef>
              <c:f>'Ukupno po godinama'!$E$10:$E$12</c:f>
              <c:strCache>
                <c:ptCount val="3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cat>
            <c:strRef>
              <c:f>'Ukupno po godinama'!$B$13:$B$15</c:f>
              <c:strCache>
                <c:ptCount val="3"/>
                <c:pt idx="0">
                  <c:v> Економски сектор </c:v>
                </c:pt>
                <c:pt idx="1">
                  <c:v> Друштвени сектор </c:v>
                </c:pt>
                <c:pt idx="2">
                  <c:v> Сектор зaштитe живoтнe срeдинe </c:v>
                </c:pt>
              </c:strCache>
            </c:strRef>
          </c:cat>
          <c:val>
            <c:numRef>
              <c:f>'Ukupno po godinama'!$E$13:$E$15</c:f>
              <c:numCache>
                <c:formatCode>_(* #,##0_);_(* \(#,##0\);_(* "-"_);_(@_)</c:formatCode>
                <c:ptCount val="3"/>
                <c:pt idx="0">
                  <c:v>10000</c:v>
                </c:pt>
                <c:pt idx="1">
                  <c:v>2000000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B8-4824-BD90-B8051D9D6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100"/>
        <c:axId val="69110400"/>
        <c:axId val="69128576"/>
      </c:barChart>
      <c:catAx>
        <c:axId val="69110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28576"/>
        <c:crosses val="autoZero"/>
        <c:auto val="1"/>
        <c:lblAlgn val="ctr"/>
        <c:lblOffset val="100"/>
        <c:noMultiLvlLbl val="0"/>
      </c:catAx>
      <c:valAx>
        <c:axId val="69128576"/>
        <c:scaling>
          <c:orientation val="minMax"/>
        </c:scaling>
        <c:delete val="0"/>
        <c:axPos val="b"/>
        <c:numFmt formatCode="_(* #,##0_);_(* \(#,##0\);_(* &quot;-&quot;_);_(@_)" sourceLinked="1"/>
        <c:majorTickMark val="none"/>
        <c:min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10400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344992402265508"/>
          <c:y val="0.2705657626130068"/>
          <c:w val="0.24533830639591278"/>
          <c:h val="0.52666724992709346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III година</a:t>
            </a:r>
          </a:p>
        </c:rich>
      </c:tx>
      <c:layout>
        <c:manualLayout>
          <c:xMode val="edge"/>
          <c:yMode val="edge"/>
          <c:x val="0.13040296433534043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127059900888344"/>
          <c:y val="0.26426794237349577"/>
          <c:w val="0.39940087062442492"/>
          <c:h val="0.4956964467302710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'Ukupno po godinama'!$D$17:$D$19</c:f>
              <c:strCache>
                <c:ptCount val="3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cat>
            <c:strRef>
              <c:f>'Ukupno po godinama'!$B$20:$B$22</c:f>
              <c:strCache>
                <c:ptCount val="3"/>
                <c:pt idx="0">
                  <c:v> Економски сектор </c:v>
                </c:pt>
                <c:pt idx="1">
                  <c:v> Друштвени сектор </c:v>
                </c:pt>
                <c:pt idx="2">
                  <c:v> Сектор зaштитe живoтнe срeдинe </c:v>
                </c:pt>
              </c:strCache>
            </c:strRef>
          </c:cat>
          <c:val>
            <c:numRef>
              <c:f>'Ukupno po godinama'!$D$20:$D$22</c:f>
              <c:numCache>
                <c:formatCode>_(* #,##0_);_(* \(#,##0\);_(* "-"_);_(@_)</c:formatCode>
                <c:ptCount val="3"/>
                <c:pt idx="0">
                  <c:v>2567000</c:v>
                </c:pt>
                <c:pt idx="1">
                  <c:v>2650000</c:v>
                </c:pt>
                <c:pt idx="2">
                  <c:v>5711000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3-456B-9865-CE25878A8B00}"/>
            </c:ext>
          </c:extLst>
        </c:ser>
        <c:ser>
          <c:idx val="1"/>
          <c:order val="1"/>
          <c:tx>
            <c:strRef>
              <c:f>'Ukupno po godinama'!$E$17:$E$19</c:f>
              <c:strCache>
                <c:ptCount val="3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cat>
            <c:strRef>
              <c:f>'Ukupno po godinama'!$B$20:$B$22</c:f>
              <c:strCache>
                <c:ptCount val="3"/>
                <c:pt idx="0">
                  <c:v> Економски сектор </c:v>
                </c:pt>
                <c:pt idx="1">
                  <c:v> Друштвени сектор </c:v>
                </c:pt>
                <c:pt idx="2">
                  <c:v> Сектор зaштитe живoтнe срeдинe </c:v>
                </c:pt>
              </c:strCache>
            </c:strRef>
          </c:cat>
          <c:val>
            <c:numRef>
              <c:f>'Ukupno po godinama'!$E$20:$E$22</c:f>
              <c:numCache>
                <c:formatCode>_(* #,##0_);_(* \(#,##0\);_(* "-"_);_(@_)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3-456B-9865-CE25878A8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7"/>
        <c:overlap val="100"/>
        <c:axId val="69049728"/>
        <c:axId val="69055616"/>
      </c:barChart>
      <c:catAx>
        <c:axId val="69049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55616"/>
        <c:crosses val="autoZero"/>
        <c:auto val="1"/>
        <c:lblAlgn val="ctr"/>
        <c:lblOffset val="100"/>
        <c:noMultiLvlLbl val="0"/>
      </c:catAx>
      <c:valAx>
        <c:axId val="69055616"/>
        <c:scaling>
          <c:orientation val="minMax"/>
        </c:scaling>
        <c:delete val="0"/>
        <c:axPos val="b"/>
        <c:numFmt formatCode="_(* #,##0_);_(* \(#,##0\);_(* &quot;-&quot;_);_(@_)" sourceLinked="1"/>
        <c:majorTickMark val="none"/>
        <c:min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4972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554240880317911"/>
          <c:y val="0.25694290976058931"/>
          <c:w val="0.25318090586270442"/>
          <c:h val="0.55929873406708164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броју пројеката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4093899626183146"/>
          <c:y val="9.641504392789268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36211178739052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varyColors val="0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dLbls>
            <c:delete val="1"/>
          </c:dLbls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klasama'!$D$7:$D$12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0-44DA-AD07-0218DB84051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27"/>
        <c:overlap val="-48"/>
        <c:axId val="69069056"/>
        <c:axId val="69140480"/>
      </c:barChart>
      <c:catAx>
        <c:axId val="690690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0480"/>
        <c:crossesAt val="0"/>
        <c:auto val="1"/>
        <c:lblAlgn val="ctr"/>
        <c:lblOffset val="100"/>
        <c:noMultiLvlLbl val="0"/>
      </c:catAx>
      <c:valAx>
        <c:axId val="69140480"/>
        <c:scaling>
          <c:orientation val="maxMin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6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 према укупно предвиђеним издацима за</a:t>
            </a:r>
            <a:r>
              <a:rPr lang="en-US" sz="1200" baseline="0">
                <a:solidFill>
                  <a:sysClr val="windowText" lastClr="000000"/>
                </a:solidFill>
              </a:rPr>
              <a:t> III </a:t>
            </a:r>
            <a:r>
              <a:rPr lang="bs-Cyrl-BA" sz="1200" baseline="0">
                <a:solidFill>
                  <a:sysClr val="windowText" lastClr="000000"/>
                </a:solidFill>
              </a:rPr>
              <a:t>године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649816921033059"/>
          <c:y val="7.2984739183051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36211178739052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varyColors val="0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dLbls>
            <c:delete val="1"/>
          </c:dLbls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klasama'!$F$7:$F$12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B3-438E-94B3-8D3E1E33CD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27"/>
        <c:overlap val="-48"/>
        <c:axId val="69177344"/>
        <c:axId val="69178880"/>
      </c:barChart>
      <c:catAx>
        <c:axId val="691773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78880"/>
        <c:crossesAt val="0"/>
        <c:auto val="1"/>
        <c:lblAlgn val="ctr"/>
        <c:lblOffset val="100"/>
        <c:noMultiLvlLbl val="0"/>
      </c:catAx>
      <c:valAx>
        <c:axId val="69178880"/>
        <c:scaling>
          <c:orientation val="maxMin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7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161925</xdr:rowOff>
    </xdr:from>
    <xdr:to>
      <xdr:col>5</xdr:col>
      <xdr:colOff>542925</xdr:colOff>
      <xdr:row>23</xdr:row>
      <xdr:rowOff>114300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12</xdr:row>
      <xdr:rowOff>142875</xdr:rowOff>
    </xdr:from>
    <xdr:to>
      <xdr:col>9</xdr:col>
      <xdr:colOff>28575</xdr:colOff>
      <xdr:row>23</xdr:row>
      <xdr:rowOff>104775</xdr:rowOff>
    </xdr:to>
    <xdr:graphicFrame macro="">
      <xdr:nvGraphicFramePr>
        <xdr:cNvPr id="2050" name="Chart 2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142875</xdr:colOff>
      <xdr:row>12</xdr:row>
      <xdr:rowOff>152400</xdr:rowOff>
    </xdr:from>
    <xdr:to>
      <xdr:col>15</xdr:col>
      <xdr:colOff>409575</xdr:colOff>
      <xdr:row>23</xdr:row>
      <xdr:rowOff>104775</xdr:rowOff>
    </xdr:to>
    <xdr:graphicFrame macro="">
      <xdr:nvGraphicFramePr>
        <xdr:cNvPr id="2051" name="Chart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495300</xdr:colOff>
      <xdr:row>12</xdr:row>
      <xdr:rowOff>161925</xdr:rowOff>
    </xdr:from>
    <xdr:to>
      <xdr:col>21</xdr:col>
      <xdr:colOff>47625</xdr:colOff>
      <xdr:row>23</xdr:row>
      <xdr:rowOff>114300</xdr:rowOff>
    </xdr:to>
    <xdr:graphicFrame macro="">
      <xdr:nvGraphicFramePr>
        <xdr:cNvPr id="2052" name="Chart 4">
          <a:extLst>
            <a:ext uri="{FF2B5EF4-FFF2-40B4-BE49-F238E27FC236}">
              <a16:creationId xmlns:a16="http://schemas.microsoft.com/office/drawing/2014/main" id="{00000000-0008-0000-0200-00000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0</xdr:rowOff>
    </xdr:from>
    <xdr:to>
      <xdr:col>11</xdr:col>
      <xdr:colOff>180975</xdr:colOff>
      <xdr:row>8</xdr:row>
      <xdr:rowOff>190500</xdr:rowOff>
    </xdr:to>
    <xdr:graphicFrame macro="">
      <xdr:nvGraphicFramePr>
        <xdr:cNvPr id="7169" name="Chart 2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9</xdr:row>
      <xdr:rowOff>38100</xdr:rowOff>
    </xdr:from>
    <xdr:to>
      <xdr:col>11</xdr:col>
      <xdr:colOff>247650</xdr:colOff>
      <xdr:row>17</xdr:row>
      <xdr:rowOff>133350</xdr:rowOff>
    </xdr:to>
    <xdr:graphicFrame macro="">
      <xdr:nvGraphicFramePr>
        <xdr:cNvPr id="7170" name="Chart 4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171450</xdr:colOff>
      <xdr:row>18</xdr:row>
      <xdr:rowOff>57150</xdr:rowOff>
    </xdr:from>
    <xdr:to>
      <xdr:col>11</xdr:col>
      <xdr:colOff>190500</xdr:colOff>
      <xdr:row>26</xdr:row>
      <xdr:rowOff>104775</xdr:rowOff>
    </xdr:to>
    <xdr:graphicFrame macro="">
      <xdr:nvGraphicFramePr>
        <xdr:cNvPr id="7171" name="Chart 5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18</xdr:row>
      <xdr:rowOff>28575</xdr:rowOff>
    </xdr:from>
    <xdr:to>
      <xdr:col>7</xdr:col>
      <xdr:colOff>342900</xdr:colOff>
      <xdr:row>37</xdr:row>
      <xdr:rowOff>66675</xdr:rowOff>
    </xdr:to>
    <xdr:graphicFrame macro="">
      <xdr:nvGraphicFramePr>
        <xdr:cNvPr id="11265" name="Chart 1">
          <a:extLst>
            <a:ext uri="{FF2B5EF4-FFF2-40B4-BE49-F238E27FC236}">
              <a16:creationId xmlns:a16="http://schemas.microsoft.com/office/drawing/2014/main" id="{00000000-0008-0000-0400-000001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18</xdr:row>
      <xdr:rowOff>28575</xdr:rowOff>
    </xdr:from>
    <xdr:to>
      <xdr:col>14</xdr:col>
      <xdr:colOff>38100</xdr:colOff>
      <xdr:row>37</xdr:row>
      <xdr:rowOff>66675</xdr:rowOff>
    </xdr:to>
    <xdr:graphicFrame macro="">
      <xdr:nvGraphicFramePr>
        <xdr:cNvPr id="11266" name="Chart 2">
          <a:extLst>
            <a:ext uri="{FF2B5EF4-FFF2-40B4-BE49-F238E27FC236}">
              <a16:creationId xmlns:a16="http://schemas.microsoft.com/office/drawing/2014/main" id="{00000000-0008-0000-0400-000002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42</xdr:row>
      <xdr:rowOff>85725</xdr:rowOff>
    </xdr:from>
    <xdr:to>
      <xdr:col>7</xdr:col>
      <xdr:colOff>314325</xdr:colOff>
      <xdr:row>61</xdr:row>
      <xdr:rowOff>0</xdr:rowOff>
    </xdr:to>
    <xdr:graphicFrame macro="">
      <xdr:nvGraphicFramePr>
        <xdr:cNvPr id="11267" name="Chart 3">
          <a:extLst>
            <a:ext uri="{FF2B5EF4-FFF2-40B4-BE49-F238E27FC236}">
              <a16:creationId xmlns:a16="http://schemas.microsoft.com/office/drawing/2014/main" id="{00000000-0008-0000-0400-000003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542925</xdr:colOff>
      <xdr:row>42</xdr:row>
      <xdr:rowOff>85725</xdr:rowOff>
    </xdr:from>
    <xdr:to>
      <xdr:col>14</xdr:col>
      <xdr:colOff>28575</xdr:colOff>
      <xdr:row>60</xdr:row>
      <xdr:rowOff>123825</xdr:rowOff>
    </xdr:to>
    <xdr:graphicFrame macro="">
      <xdr:nvGraphicFramePr>
        <xdr:cNvPr id="11268" name="Chart 4">
          <a:extLst>
            <a:ext uri="{FF2B5EF4-FFF2-40B4-BE49-F238E27FC236}">
              <a16:creationId xmlns:a16="http://schemas.microsoft.com/office/drawing/2014/main" id="{00000000-0008-0000-0400-000004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49237</xdr:colOff>
      <xdr:row>61</xdr:row>
      <xdr:rowOff>161192</xdr:rowOff>
    </xdr:from>
    <xdr:to>
      <xdr:col>7</xdr:col>
      <xdr:colOff>338796</xdr:colOff>
      <xdr:row>65</xdr:row>
      <xdr:rowOff>1465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63537" y="14601092"/>
          <a:ext cx="6461759" cy="52607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прojeкaтa плaнирaних из eкстeрних извoрa,  пo гoдинaмa и клaсaмa (A-E)</a:t>
          </a:r>
          <a:endParaRPr lang="en-US" sz="1100" b="1"/>
        </a:p>
      </xdr:txBody>
    </xdr:sp>
    <xdr:clientData/>
  </xdr:twoCellAnchor>
  <xdr:twoCellAnchor>
    <xdr:from>
      <xdr:col>7</xdr:col>
      <xdr:colOff>552156</xdr:colOff>
      <xdr:row>61</xdr:row>
      <xdr:rowOff>139421</xdr:rowOff>
    </xdr:from>
    <xdr:to>
      <xdr:col>14</xdr:col>
      <xdr:colOff>53591</xdr:colOff>
      <xdr:row>64</xdr:row>
      <xdr:rowOff>150306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6838656" y="14579321"/>
          <a:ext cx="6435635" cy="52523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суфинaнсирaњa "eкстeрних" прojeкaтa oд стрaнe JЛС,  пo гoдинaмa и клaсaмa (A-E). </a:t>
          </a:r>
          <a:endParaRPr lang="en-US" sz="1100" b="1"/>
        </a:p>
      </xdr:txBody>
    </xdr:sp>
    <xdr:clientData/>
  </xdr:twoCellAnchor>
  <xdr:twoCellAnchor>
    <xdr:from>
      <xdr:col>1</xdr:col>
      <xdr:colOff>0</xdr:colOff>
      <xdr:row>38</xdr:row>
      <xdr:rowOff>0</xdr:rowOff>
    </xdr:from>
    <xdr:to>
      <xdr:col>7</xdr:col>
      <xdr:colOff>289559</xdr:colOff>
      <xdr:row>41</xdr:row>
      <xdr:rowOff>11724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14300" y="10172700"/>
          <a:ext cx="6461759" cy="526074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брojу прojeкaтa рaзврстaних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и прeмa финaнсирaњу из буџeтa JЛС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546880</xdr:colOff>
      <xdr:row>38</xdr:row>
      <xdr:rowOff>0</xdr:rowOff>
    </xdr:from>
    <xdr:to>
      <xdr:col>14</xdr:col>
      <xdr:colOff>48315</xdr:colOff>
      <xdr:row>41</xdr:row>
      <xdr:rowOff>10886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6833380" y="10052538"/>
          <a:ext cx="6374089" cy="49446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укупнo прeдвиђeним издaцимa рaзврстaним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(A-E)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и прeмa финaнсирaњу из буџeтa JЛС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A11"/>
  <sheetViews>
    <sheetView showGridLines="0" zoomScale="75" zoomScaleNormal="75" workbookViewId="0">
      <selection activeCell="A8" sqref="A8"/>
    </sheetView>
  </sheetViews>
  <sheetFormatPr defaultRowHeight="15" x14ac:dyDescent="0.25"/>
  <cols>
    <col min="1" max="1" width="96.28515625" customWidth="1"/>
  </cols>
  <sheetData>
    <row r="2" spans="1:1" ht="17.45" customHeight="1" x14ac:dyDescent="0.25">
      <c r="A2" s="32" t="s">
        <v>5</v>
      </c>
    </row>
    <row r="3" spans="1:1" x14ac:dyDescent="0.25">
      <c r="A3" s="33" t="s">
        <v>6</v>
      </c>
    </row>
    <row r="4" spans="1:1" ht="97.9" customHeight="1" x14ac:dyDescent="0.25">
      <c r="A4" s="34" t="s">
        <v>54</v>
      </c>
    </row>
    <row r="5" spans="1:1" ht="64.900000000000006" customHeight="1" x14ac:dyDescent="0.25">
      <c r="A5" s="34" t="s">
        <v>55</v>
      </c>
    </row>
    <row r="6" spans="1:1" ht="39.75" customHeight="1" x14ac:dyDescent="0.25">
      <c r="A6" s="35" t="s">
        <v>56</v>
      </c>
    </row>
    <row r="7" spans="1:1" x14ac:dyDescent="0.25">
      <c r="A7" s="36" t="s">
        <v>7</v>
      </c>
    </row>
    <row r="8" spans="1:1" ht="64.150000000000006" customHeight="1" x14ac:dyDescent="0.25">
      <c r="A8" s="34" t="s">
        <v>84</v>
      </c>
    </row>
    <row r="9" spans="1:1" ht="66.599999999999994" customHeight="1" x14ac:dyDescent="0.25">
      <c r="A9" s="34" t="s">
        <v>81</v>
      </c>
    </row>
    <row r="10" spans="1:1" ht="19.899999999999999" customHeight="1" x14ac:dyDescent="0.25">
      <c r="A10" s="36" t="s">
        <v>8</v>
      </c>
    </row>
    <row r="11" spans="1:1" ht="31.5" x14ac:dyDescent="0.25">
      <c r="A11" s="34" t="s">
        <v>57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BB188"/>
  <sheetViews>
    <sheetView tabSelected="1" topLeftCell="G71" zoomScale="65" zoomScaleNormal="65" workbookViewId="0">
      <selection activeCell="A30" sqref="A30:XFD30"/>
    </sheetView>
  </sheetViews>
  <sheetFormatPr defaultRowHeight="12" outlineLevelCol="1" x14ac:dyDescent="0.25"/>
  <cols>
    <col min="1" max="1" width="9.5703125" style="38" customWidth="1"/>
    <col min="2" max="2" width="19" style="38" customWidth="1"/>
    <col min="3" max="3" width="20.7109375" style="41" customWidth="1"/>
    <col min="4" max="4" width="16.42578125" style="76" customWidth="1"/>
    <col min="5" max="5" width="18.140625" style="71" customWidth="1"/>
    <col min="6" max="6" width="17.140625" style="40" customWidth="1"/>
    <col min="7" max="7" width="16.140625" style="38" customWidth="1"/>
    <col min="8" max="8" width="18.5703125" style="38" customWidth="1"/>
    <col min="9" max="9" width="19.140625" style="79" customWidth="1"/>
    <col min="10" max="10" width="17.85546875" style="38" customWidth="1" outlineLevel="1"/>
    <col min="11" max="12" width="10.42578125" style="38" customWidth="1" outlineLevel="1"/>
    <col min="13" max="13" width="17.140625" style="38" customWidth="1" outlineLevel="1"/>
    <col min="14" max="14" width="16.85546875" style="38" customWidth="1" outlineLevel="1"/>
    <col min="15" max="15" width="10.42578125" style="38" customWidth="1" outlineLevel="1"/>
    <col min="16" max="16" width="15.85546875" style="38" customWidth="1" outlineLevel="1"/>
    <col min="17" max="17" width="10.42578125" style="38" customWidth="1" outlineLevel="1"/>
    <col min="18" max="18" width="19.5703125" style="38" customWidth="1"/>
    <col min="19" max="19" width="16.140625" style="38" customWidth="1"/>
    <col min="20" max="20" width="10.42578125" style="38" customWidth="1"/>
    <col min="21" max="21" width="19.85546875" style="71" customWidth="1"/>
    <col min="22" max="22" width="16.5703125" style="38" customWidth="1"/>
    <col min="23" max="23" width="14.28515625" style="38" customWidth="1"/>
    <col min="24" max="24" width="16.28515625" style="38" customWidth="1"/>
    <col min="25" max="25" width="9.7109375" style="38" customWidth="1"/>
    <col min="26" max="26" width="6.7109375" style="38" customWidth="1"/>
    <col min="27" max="16384" width="9.140625" style="38"/>
  </cols>
  <sheetData>
    <row r="1" spans="1:54" ht="31.5" customHeight="1" thickBot="1" x14ac:dyDescent="0.3">
      <c r="A1" s="108" t="s">
        <v>85</v>
      </c>
      <c r="B1" s="109"/>
      <c r="C1" s="109"/>
      <c r="D1" s="110" t="s">
        <v>235</v>
      </c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1"/>
    </row>
    <row r="2" spans="1:54" ht="21.6" customHeight="1" x14ac:dyDescent="0.25">
      <c r="A2" s="105" t="s">
        <v>9</v>
      </c>
      <c r="B2" s="105" t="s">
        <v>10</v>
      </c>
      <c r="C2" s="99" t="s">
        <v>11</v>
      </c>
      <c r="D2" s="106" t="s">
        <v>12</v>
      </c>
      <c r="E2" s="104" t="s">
        <v>33</v>
      </c>
      <c r="F2" s="99" t="s">
        <v>13</v>
      </c>
      <c r="G2" s="99"/>
      <c r="H2" s="99"/>
      <c r="I2" s="99"/>
      <c r="J2" s="104" t="s">
        <v>14</v>
      </c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99" t="s">
        <v>15</v>
      </c>
      <c r="W2" s="99" t="s">
        <v>82</v>
      </c>
      <c r="X2" s="99" t="s">
        <v>16</v>
      </c>
      <c r="Y2" s="100" t="s">
        <v>133</v>
      </c>
      <c r="Z2" s="101" t="s">
        <v>17</v>
      </c>
    </row>
    <row r="3" spans="1:54" ht="19.149999999999999" customHeight="1" x14ac:dyDescent="0.25">
      <c r="A3" s="105"/>
      <c r="B3" s="105"/>
      <c r="C3" s="99"/>
      <c r="D3" s="106"/>
      <c r="E3" s="104"/>
      <c r="F3" s="99" t="s">
        <v>18</v>
      </c>
      <c r="G3" s="99"/>
      <c r="H3" s="99"/>
      <c r="I3" s="99"/>
      <c r="J3" s="104" t="s">
        <v>58</v>
      </c>
      <c r="K3" s="104"/>
      <c r="L3" s="104"/>
      <c r="M3" s="104"/>
      <c r="N3" s="104"/>
      <c r="O3" s="104"/>
      <c r="P3" s="104"/>
      <c r="Q3" s="104"/>
      <c r="R3" s="104" t="s">
        <v>19</v>
      </c>
      <c r="S3" s="104"/>
      <c r="T3" s="104"/>
      <c r="U3" s="104"/>
      <c r="V3" s="99"/>
      <c r="W3" s="99"/>
      <c r="X3" s="99"/>
      <c r="Y3" s="100"/>
      <c r="Z3" s="102"/>
    </row>
    <row r="4" spans="1:54" ht="17.45" customHeight="1" x14ac:dyDescent="0.25">
      <c r="A4" s="105"/>
      <c r="B4" s="105"/>
      <c r="C4" s="99"/>
      <c r="D4" s="106"/>
      <c r="E4" s="104"/>
      <c r="F4" s="114" t="s">
        <v>20</v>
      </c>
      <c r="G4" s="114" t="s">
        <v>21</v>
      </c>
      <c r="H4" s="114" t="s">
        <v>22</v>
      </c>
      <c r="I4" s="114" t="s">
        <v>23</v>
      </c>
      <c r="J4" s="98" t="s">
        <v>24</v>
      </c>
      <c r="K4" s="98" t="s">
        <v>25</v>
      </c>
      <c r="L4" s="98" t="s">
        <v>26</v>
      </c>
      <c r="M4" s="98" t="s">
        <v>282</v>
      </c>
      <c r="N4" s="98" t="s">
        <v>27</v>
      </c>
      <c r="O4" s="98" t="s">
        <v>59</v>
      </c>
      <c r="P4" s="98" t="s">
        <v>28</v>
      </c>
      <c r="Q4" s="98" t="s">
        <v>29</v>
      </c>
      <c r="R4" s="112" t="s">
        <v>20</v>
      </c>
      <c r="S4" s="112" t="s">
        <v>21</v>
      </c>
      <c r="T4" s="112" t="s">
        <v>22</v>
      </c>
      <c r="U4" s="112" t="s">
        <v>23</v>
      </c>
      <c r="V4" s="99"/>
      <c r="W4" s="99"/>
      <c r="X4" s="99"/>
      <c r="Y4" s="100"/>
      <c r="Z4" s="102"/>
    </row>
    <row r="5" spans="1:54" ht="67.5" customHeight="1" thickBot="1" x14ac:dyDescent="0.3">
      <c r="A5" s="105"/>
      <c r="B5" s="105"/>
      <c r="C5" s="99"/>
      <c r="D5" s="106"/>
      <c r="E5" s="104"/>
      <c r="F5" s="114"/>
      <c r="G5" s="114"/>
      <c r="H5" s="114"/>
      <c r="I5" s="114"/>
      <c r="J5" s="98"/>
      <c r="K5" s="98"/>
      <c r="L5" s="98"/>
      <c r="M5" s="98"/>
      <c r="N5" s="98"/>
      <c r="O5" s="98"/>
      <c r="P5" s="98"/>
      <c r="Q5" s="98"/>
      <c r="R5" s="112"/>
      <c r="S5" s="112"/>
      <c r="T5" s="112"/>
      <c r="U5" s="112"/>
      <c r="V5" s="99"/>
      <c r="W5" s="99"/>
      <c r="X5" s="99"/>
      <c r="Y5" s="100"/>
      <c r="Z5" s="103"/>
    </row>
    <row r="6" spans="1:54" s="39" customFormat="1" ht="35.25" customHeight="1" x14ac:dyDescent="0.25">
      <c r="A6" s="44">
        <v>1</v>
      </c>
      <c r="B6" s="44">
        <v>2</v>
      </c>
      <c r="C6" s="44">
        <v>3</v>
      </c>
      <c r="D6" s="87">
        <v>4</v>
      </c>
      <c r="E6" s="44" t="s">
        <v>2</v>
      </c>
      <c r="F6" s="44">
        <v>6</v>
      </c>
      <c r="G6" s="44">
        <v>7</v>
      </c>
      <c r="H6" s="44">
        <v>8</v>
      </c>
      <c r="I6" s="44" t="s">
        <v>3</v>
      </c>
      <c r="J6" s="44">
        <v>10</v>
      </c>
      <c r="K6" s="44">
        <v>11</v>
      </c>
      <c r="L6" s="44">
        <v>12</v>
      </c>
      <c r="M6" s="44">
        <v>13</v>
      </c>
      <c r="N6" s="44">
        <v>14</v>
      </c>
      <c r="O6" s="44">
        <v>15</v>
      </c>
      <c r="P6" s="44">
        <v>16</v>
      </c>
      <c r="Q6" s="44">
        <v>17</v>
      </c>
      <c r="R6" s="44" t="s">
        <v>132</v>
      </c>
      <c r="S6" s="44">
        <v>19</v>
      </c>
      <c r="T6" s="44">
        <v>20</v>
      </c>
      <c r="U6" s="44" t="s">
        <v>4</v>
      </c>
      <c r="V6" s="44">
        <v>22</v>
      </c>
      <c r="W6" s="44">
        <v>23</v>
      </c>
      <c r="X6" s="44">
        <v>24</v>
      </c>
      <c r="Y6" s="44">
        <v>25</v>
      </c>
      <c r="Z6" s="45">
        <v>26</v>
      </c>
    </row>
    <row r="7" spans="1:54" ht="111.75" customHeight="1" x14ac:dyDescent="0.25">
      <c r="A7" s="60" t="s">
        <v>125</v>
      </c>
      <c r="B7" s="47" t="s">
        <v>134</v>
      </c>
      <c r="C7" s="46" t="s">
        <v>135</v>
      </c>
      <c r="D7" s="88">
        <v>20000</v>
      </c>
      <c r="E7" s="77">
        <f>SUM(I7+U7)</f>
        <v>20000</v>
      </c>
      <c r="F7" s="47">
        <v>20000</v>
      </c>
      <c r="G7" s="47">
        <v>0</v>
      </c>
      <c r="H7" s="47">
        <v>0</v>
      </c>
      <c r="I7" s="48">
        <f t="shared" ref="I7:I9" si="0">SUM(F7:H7)</f>
        <v>20000</v>
      </c>
      <c r="J7" s="47">
        <v>0</v>
      </c>
      <c r="K7" s="47">
        <v>0</v>
      </c>
      <c r="L7" s="47">
        <v>0</v>
      </c>
      <c r="M7" s="47">
        <v>0</v>
      </c>
      <c r="N7" s="47">
        <v>0</v>
      </c>
      <c r="O7" s="47">
        <v>0</v>
      </c>
      <c r="P7" s="47">
        <v>0</v>
      </c>
      <c r="Q7" s="47">
        <v>0</v>
      </c>
      <c r="R7" s="46">
        <f>SUM(J7:Q7)</f>
        <v>0</v>
      </c>
      <c r="S7" s="47">
        <v>0</v>
      </c>
      <c r="T7" s="47">
        <v>0</v>
      </c>
      <c r="U7" s="48">
        <f>SUM(R7:T7)</f>
        <v>0</v>
      </c>
      <c r="V7" s="46" t="s">
        <v>86</v>
      </c>
      <c r="W7" s="51" t="s">
        <v>139</v>
      </c>
      <c r="X7" s="46" t="s">
        <v>86</v>
      </c>
      <c r="Y7" s="52" t="s">
        <v>126</v>
      </c>
      <c r="Z7" s="52" t="s">
        <v>50</v>
      </c>
    </row>
    <row r="8" spans="1:54" ht="199.5" customHeight="1" x14ac:dyDescent="0.25">
      <c r="A8" s="60" t="s">
        <v>88</v>
      </c>
      <c r="B8" s="46" t="s">
        <v>127</v>
      </c>
      <c r="C8" s="46" t="s">
        <v>136</v>
      </c>
      <c r="D8" s="88">
        <v>130000</v>
      </c>
      <c r="E8" s="77">
        <f t="shared" ref="E8:E10" si="1">SUM(I8+U8)</f>
        <v>130000</v>
      </c>
      <c r="F8" s="46">
        <v>130000</v>
      </c>
      <c r="G8" s="46">
        <v>0</v>
      </c>
      <c r="H8" s="46">
        <v>0</v>
      </c>
      <c r="I8" s="77">
        <f t="shared" si="0"/>
        <v>130000</v>
      </c>
      <c r="J8" s="47">
        <v>0</v>
      </c>
      <c r="K8" s="47">
        <v>0</v>
      </c>
      <c r="L8" s="47">
        <v>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6">
        <f t="shared" ref="R8:R64" si="2">SUM(J8:Q8)</f>
        <v>0</v>
      </c>
      <c r="S8" s="46">
        <v>0</v>
      </c>
      <c r="T8" s="46">
        <v>0</v>
      </c>
      <c r="U8" s="77">
        <f t="shared" ref="U8" si="3">SUM(R8:T8)</f>
        <v>0</v>
      </c>
      <c r="V8" s="46" t="s">
        <v>89</v>
      </c>
      <c r="W8" s="51" t="s">
        <v>139</v>
      </c>
      <c r="X8" s="50" t="s">
        <v>86</v>
      </c>
      <c r="Y8" s="54" t="s">
        <v>126</v>
      </c>
      <c r="Z8" s="52" t="s">
        <v>50</v>
      </c>
    </row>
    <row r="9" spans="1:54" ht="117" customHeight="1" x14ac:dyDescent="0.25">
      <c r="A9" s="60" t="s">
        <v>88</v>
      </c>
      <c r="B9" s="46" t="s">
        <v>128</v>
      </c>
      <c r="C9" s="46" t="s">
        <v>129</v>
      </c>
      <c r="D9" s="88">
        <v>50000</v>
      </c>
      <c r="E9" s="77">
        <f t="shared" si="1"/>
        <v>50000</v>
      </c>
      <c r="F9" s="46">
        <v>50000</v>
      </c>
      <c r="G9" s="46">
        <v>0</v>
      </c>
      <c r="H9" s="46">
        <v>0</v>
      </c>
      <c r="I9" s="77">
        <f t="shared" si="0"/>
        <v>50000</v>
      </c>
      <c r="J9" s="47">
        <v>0</v>
      </c>
      <c r="K9" s="47">
        <v>0</v>
      </c>
      <c r="L9" s="47">
        <v>0</v>
      </c>
      <c r="M9" s="47">
        <v>0</v>
      </c>
      <c r="N9" s="47">
        <v>0</v>
      </c>
      <c r="O9" s="47">
        <v>0</v>
      </c>
      <c r="P9" s="47">
        <v>0</v>
      </c>
      <c r="Q9" s="47">
        <v>0</v>
      </c>
      <c r="R9" s="46">
        <f t="shared" si="2"/>
        <v>0</v>
      </c>
      <c r="S9" s="46">
        <v>0</v>
      </c>
      <c r="T9" s="46">
        <v>0</v>
      </c>
      <c r="U9" s="77">
        <f t="shared" ref="U9:U17" si="4">SUM(R9:T9)</f>
        <v>0</v>
      </c>
      <c r="V9" s="46" t="s">
        <v>130</v>
      </c>
      <c r="W9" s="51">
        <v>414100</v>
      </c>
      <c r="X9" s="46" t="s">
        <v>86</v>
      </c>
      <c r="Y9" s="52" t="s">
        <v>126</v>
      </c>
      <c r="Z9" s="52" t="s">
        <v>50</v>
      </c>
      <c r="AZ9" s="40"/>
      <c r="BA9" s="40"/>
      <c r="BB9" s="40"/>
    </row>
    <row r="10" spans="1:54" ht="148.5" customHeight="1" x14ac:dyDescent="0.25">
      <c r="A10" s="60" t="s">
        <v>88</v>
      </c>
      <c r="B10" s="46" t="s">
        <v>137</v>
      </c>
      <c r="C10" s="49" t="s">
        <v>138</v>
      </c>
      <c r="D10" s="88">
        <v>200000</v>
      </c>
      <c r="E10" s="77">
        <f t="shared" si="1"/>
        <v>200000</v>
      </c>
      <c r="F10" s="46">
        <v>200000</v>
      </c>
      <c r="G10" s="46">
        <v>0</v>
      </c>
      <c r="H10" s="46">
        <v>0</v>
      </c>
      <c r="I10" s="77">
        <f t="shared" ref="I10:I20" si="5">SUM(F10:H10)</f>
        <v>200000</v>
      </c>
      <c r="J10" s="47">
        <v>0</v>
      </c>
      <c r="K10" s="47">
        <v>0</v>
      </c>
      <c r="L10" s="47">
        <v>0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6">
        <f t="shared" si="2"/>
        <v>0</v>
      </c>
      <c r="S10" s="46">
        <v>0</v>
      </c>
      <c r="T10" s="46">
        <v>0</v>
      </c>
      <c r="U10" s="77">
        <f t="shared" si="4"/>
        <v>0</v>
      </c>
      <c r="V10" s="46" t="s">
        <v>131</v>
      </c>
      <c r="W10" s="51">
        <v>511200</v>
      </c>
      <c r="X10" s="46" t="s">
        <v>86</v>
      </c>
      <c r="Y10" s="52" t="s">
        <v>126</v>
      </c>
      <c r="Z10" s="52" t="s">
        <v>50</v>
      </c>
      <c r="AZ10" s="40"/>
      <c r="BA10" s="40"/>
      <c r="BB10" s="40"/>
    </row>
    <row r="11" spans="1:54" ht="123.75" customHeight="1" x14ac:dyDescent="0.25">
      <c r="A11" s="60" t="s">
        <v>88</v>
      </c>
      <c r="B11" s="51" t="s">
        <v>140</v>
      </c>
      <c r="C11" s="62" t="s">
        <v>141</v>
      </c>
      <c r="D11" s="88">
        <v>460000</v>
      </c>
      <c r="E11" s="77">
        <f>SUM(I11+U11)</f>
        <v>460000</v>
      </c>
      <c r="F11" s="46">
        <v>150000</v>
      </c>
      <c r="G11" s="46">
        <v>150000</v>
      </c>
      <c r="H11" s="46">
        <v>150000</v>
      </c>
      <c r="I11" s="77">
        <f t="shared" si="5"/>
        <v>450000</v>
      </c>
      <c r="J11" s="47">
        <v>0</v>
      </c>
      <c r="K11" s="47">
        <v>0</v>
      </c>
      <c r="L11" s="47">
        <v>0</v>
      </c>
      <c r="M11" s="47">
        <v>0</v>
      </c>
      <c r="N11" s="47">
        <v>0</v>
      </c>
      <c r="O11" s="47">
        <v>0</v>
      </c>
      <c r="P11" s="47">
        <v>0</v>
      </c>
      <c r="Q11" s="47">
        <v>0</v>
      </c>
      <c r="R11" s="46">
        <f t="shared" si="2"/>
        <v>0</v>
      </c>
      <c r="S11" s="46">
        <v>10000</v>
      </c>
      <c r="T11" s="46">
        <v>0</v>
      </c>
      <c r="U11" s="77">
        <f t="shared" si="4"/>
        <v>10000</v>
      </c>
      <c r="V11" s="50" t="s">
        <v>90</v>
      </c>
      <c r="W11" s="51" t="s">
        <v>139</v>
      </c>
      <c r="X11" s="50" t="s">
        <v>86</v>
      </c>
      <c r="Y11" s="52" t="s">
        <v>126</v>
      </c>
      <c r="Z11" s="52" t="s">
        <v>50</v>
      </c>
      <c r="AZ11" s="40"/>
      <c r="BA11" s="40"/>
      <c r="BB11" s="40"/>
    </row>
    <row r="12" spans="1:54" ht="107.25" customHeight="1" x14ac:dyDescent="0.25">
      <c r="A12" s="60" t="s">
        <v>88</v>
      </c>
      <c r="B12" s="46" t="s">
        <v>142</v>
      </c>
      <c r="C12" s="46" t="s">
        <v>91</v>
      </c>
      <c r="D12" s="88">
        <v>300000</v>
      </c>
      <c r="E12" s="77">
        <f>SUM(I12+U12)</f>
        <v>300000</v>
      </c>
      <c r="F12" s="46">
        <v>100000</v>
      </c>
      <c r="G12" s="46">
        <v>100000</v>
      </c>
      <c r="H12" s="46">
        <v>100000</v>
      </c>
      <c r="I12" s="77">
        <f t="shared" si="5"/>
        <v>300000</v>
      </c>
      <c r="J12" s="47">
        <v>0</v>
      </c>
      <c r="K12" s="47">
        <v>0</v>
      </c>
      <c r="L12" s="47">
        <v>0</v>
      </c>
      <c r="M12" s="47">
        <v>0</v>
      </c>
      <c r="N12" s="47">
        <v>0</v>
      </c>
      <c r="O12" s="47">
        <v>0</v>
      </c>
      <c r="P12" s="47">
        <v>0</v>
      </c>
      <c r="Q12" s="47">
        <v>0</v>
      </c>
      <c r="R12" s="46">
        <f t="shared" si="2"/>
        <v>0</v>
      </c>
      <c r="S12" s="46">
        <v>0</v>
      </c>
      <c r="T12" s="46">
        <v>0</v>
      </c>
      <c r="U12" s="77">
        <f t="shared" si="4"/>
        <v>0</v>
      </c>
      <c r="V12" s="50" t="s">
        <v>90</v>
      </c>
      <c r="W12" s="51" t="s">
        <v>139</v>
      </c>
      <c r="X12" s="50" t="s">
        <v>86</v>
      </c>
      <c r="Y12" s="52" t="s">
        <v>126</v>
      </c>
      <c r="Z12" s="52" t="s">
        <v>50</v>
      </c>
      <c r="AZ12" s="40"/>
      <c r="BA12" s="40"/>
      <c r="BB12" s="40"/>
    </row>
    <row r="13" spans="1:54" ht="139.5" customHeight="1" x14ac:dyDescent="0.25">
      <c r="A13" s="60" t="s">
        <v>88</v>
      </c>
      <c r="B13" s="46" t="s">
        <v>143</v>
      </c>
      <c r="C13" s="46" t="s">
        <v>92</v>
      </c>
      <c r="D13" s="88">
        <v>300000</v>
      </c>
      <c r="E13" s="77">
        <f>SUM(I13+U13)</f>
        <v>300000</v>
      </c>
      <c r="F13" s="46">
        <v>100000</v>
      </c>
      <c r="G13" s="46">
        <v>100000</v>
      </c>
      <c r="H13" s="46">
        <v>100000</v>
      </c>
      <c r="I13" s="77">
        <f t="shared" si="5"/>
        <v>300000</v>
      </c>
      <c r="J13" s="47">
        <v>0</v>
      </c>
      <c r="K13" s="47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6">
        <f t="shared" si="2"/>
        <v>0</v>
      </c>
      <c r="S13" s="46">
        <v>0</v>
      </c>
      <c r="T13" s="46">
        <v>0</v>
      </c>
      <c r="U13" s="77">
        <f t="shared" si="4"/>
        <v>0</v>
      </c>
      <c r="V13" s="50" t="s">
        <v>90</v>
      </c>
      <c r="W13" s="51" t="s">
        <v>139</v>
      </c>
      <c r="X13" s="50" t="s">
        <v>86</v>
      </c>
      <c r="Y13" s="52" t="s">
        <v>126</v>
      </c>
      <c r="Z13" s="52" t="s">
        <v>50</v>
      </c>
      <c r="AZ13" s="40"/>
      <c r="BA13" s="40"/>
      <c r="BB13" s="40"/>
    </row>
    <row r="14" spans="1:54" ht="296.25" customHeight="1" x14ac:dyDescent="0.25">
      <c r="A14" s="61" t="s">
        <v>144</v>
      </c>
      <c r="B14" s="50" t="s">
        <v>146</v>
      </c>
      <c r="C14" s="63" t="s">
        <v>145</v>
      </c>
      <c r="D14" s="88">
        <v>93000</v>
      </c>
      <c r="E14" s="77">
        <f>SUM(I14+U14)</f>
        <v>93000</v>
      </c>
      <c r="F14" s="46">
        <v>31000</v>
      </c>
      <c r="G14" s="46">
        <v>31000</v>
      </c>
      <c r="H14" s="46">
        <v>31000</v>
      </c>
      <c r="I14" s="77">
        <f t="shared" si="5"/>
        <v>93000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  <c r="R14" s="46">
        <f t="shared" si="2"/>
        <v>0</v>
      </c>
      <c r="S14" s="46">
        <v>0</v>
      </c>
      <c r="T14" s="46">
        <v>0</v>
      </c>
      <c r="U14" s="77">
        <f t="shared" si="4"/>
        <v>0</v>
      </c>
      <c r="V14" s="50" t="s">
        <v>93</v>
      </c>
      <c r="W14" s="50" t="s">
        <v>148</v>
      </c>
      <c r="X14" s="50" t="s">
        <v>86</v>
      </c>
      <c r="Y14" s="52" t="s">
        <v>126</v>
      </c>
      <c r="Z14" s="52" t="s">
        <v>50</v>
      </c>
      <c r="AZ14" s="40"/>
      <c r="BA14" s="40"/>
      <c r="BB14" s="40"/>
    </row>
    <row r="15" spans="1:54" ht="273" customHeight="1" x14ac:dyDescent="0.25">
      <c r="A15" s="61" t="s">
        <v>144</v>
      </c>
      <c r="B15" s="63" t="s">
        <v>149</v>
      </c>
      <c r="C15" s="46" t="s">
        <v>151</v>
      </c>
      <c r="D15" s="88">
        <v>36000</v>
      </c>
      <c r="E15" s="77">
        <f>SUM(I15+U15)</f>
        <v>36000</v>
      </c>
      <c r="F15" s="46">
        <v>12000</v>
      </c>
      <c r="G15" s="46">
        <v>12000</v>
      </c>
      <c r="H15" s="46">
        <v>12000</v>
      </c>
      <c r="I15" s="77">
        <f t="shared" si="5"/>
        <v>36000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0</v>
      </c>
      <c r="P15" s="47">
        <v>0</v>
      </c>
      <c r="Q15" s="47">
        <v>0</v>
      </c>
      <c r="R15" s="46">
        <f t="shared" si="2"/>
        <v>0</v>
      </c>
      <c r="S15" s="46">
        <v>0</v>
      </c>
      <c r="T15" s="46">
        <v>0</v>
      </c>
      <c r="U15" s="77">
        <f t="shared" si="4"/>
        <v>0</v>
      </c>
      <c r="V15" s="50" t="s">
        <v>93</v>
      </c>
      <c r="W15" s="50" t="s">
        <v>148</v>
      </c>
      <c r="X15" s="50" t="s">
        <v>86</v>
      </c>
      <c r="Y15" s="52" t="s">
        <v>126</v>
      </c>
      <c r="Z15" s="52" t="s">
        <v>50</v>
      </c>
      <c r="AZ15" s="40"/>
      <c r="BA15" s="40"/>
      <c r="BB15" s="40"/>
    </row>
    <row r="16" spans="1:54" ht="327" customHeight="1" x14ac:dyDescent="0.25">
      <c r="A16" s="61" t="s">
        <v>144</v>
      </c>
      <c r="B16" s="46" t="s">
        <v>306</v>
      </c>
      <c r="C16" s="46" t="s">
        <v>150</v>
      </c>
      <c r="D16" s="88">
        <v>15000</v>
      </c>
      <c r="E16" s="77">
        <f t="shared" ref="E16:E17" si="6">SUM(I16+U16)</f>
        <v>15000</v>
      </c>
      <c r="F16" s="46">
        <v>5000</v>
      </c>
      <c r="G16" s="46">
        <v>5000</v>
      </c>
      <c r="H16" s="46">
        <v>5000</v>
      </c>
      <c r="I16" s="77">
        <f t="shared" si="5"/>
        <v>15000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f t="shared" si="2"/>
        <v>0</v>
      </c>
      <c r="S16" s="46">
        <v>0</v>
      </c>
      <c r="T16" s="46">
        <v>0</v>
      </c>
      <c r="U16" s="77">
        <f t="shared" si="4"/>
        <v>0</v>
      </c>
      <c r="V16" s="50" t="s">
        <v>93</v>
      </c>
      <c r="W16" s="50" t="s">
        <v>148</v>
      </c>
      <c r="X16" s="50" t="s">
        <v>86</v>
      </c>
      <c r="Y16" s="52" t="s">
        <v>126</v>
      </c>
      <c r="Z16" s="52" t="s">
        <v>50</v>
      </c>
      <c r="AZ16" s="40"/>
      <c r="BA16" s="40"/>
      <c r="BB16" s="40"/>
    </row>
    <row r="17" spans="1:54" ht="342.75" customHeight="1" x14ac:dyDescent="0.25">
      <c r="A17" s="61" t="s">
        <v>144</v>
      </c>
      <c r="B17" s="63" t="s">
        <v>152</v>
      </c>
      <c r="C17" s="46" t="s">
        <v>153</v>
      </c>
      <c r="D17" s="88">
        <v>36000</v>
      </c>
      <c r="E17" s="77">
        <f t="shared" si="6"/>
        <v>36000</v>
      </c>
      <c r="F17" s="46">
        <v>12000</v>
      </c>
      <c r="G17" s="46">
        <v>12000</v>
      </c>
      <c r="H17" s="46">
        <v>12000</v>
      </c>
      <c r="I17" s="77">
        <f t="shared" si="5"/>
        <v>36000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  <c r="Q17" s="47">
        <v>0</v>
      </c>
      <c r="R17" s="46">
        <f t="shared" si="2"/>
        <v>0</v>
      </c>
      <c r="S17" s="46">
        <v>0</v>
      </c>
      <c r="T17" s="46">
        <v>0</v>
      </c>
      <c r="U17" s="77">
        <f t="shared" si="4"/>
        <v>0</v>
      </c>
      <c r="V17" s="50" t="s">
        <v>93</v>
      </c>
      <c r="W17" s="50" t="s">
        <v>148</v>
      </c>
      <c r="X17" s="50" t="s">
        <v>86</v>
      </c>
      <c r="Y17" s="52" t="s">
        <v>126</v>
      </c>
      <c r="Z17" s="52" t="s">
        <v>50</v>
      </c>
      <c r="AZ17" s="40"/>
      <c r="BA17" s="40"/>
      <c r="BB17" s="40"/>
    </row>
    <row r="18" spans="1:54" ht="294.75" customHeight="1" x14ac:dyDescent="0.25">
      <c r="A18" s="61" t="s">
        <v>144</v>
      </c>
      <c r="B18" s="50" t="s">
        <v>154</v>
      </c>
      <c r="C18" s="46" t="s">
        <v>155</v>
      </c>
      <c r="D18" s="88">
        <v>30000</v>
      </c>
      <c r="E18" s="77">
        <f>SUM(I18+U18)</f>
        <v>30000</v>
      </c>
      <c r="F18" s="46">
        <v>10000</v>
      </c>
      <c r="G18" s="46">
        <v>10000</v>
      </c>
      <c r="H18" s="46">
        <v>10000</v>
      </c>
      <c r="I18" s="77">
        <f t="shared" si="5"/>
        <v>30000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6">
        <f>SUM(J18:Q18)</f>
        <v>0</v>
      </c>
      <c r="S18" s="46">
        <v>0</v>
      </c>
      <c r="T18" s="46">
        <v>0</v>
      </c>
      <c r="U18" s="77">
        <f>SUM(R18:T18)</f>
        <v>0</v>
      </c>
      <c r="V18" s="50" t="s">
        <v>93</v>
      </c>
      <c r="W18" s="50" t="s">
        <v>148</v>
      </c>
      <c r="X18" s="50" t="s">
        <v>86</v>
      </c>
      <c r="Y18" s="52" t="s">
        <v>126</v>
      </c>
      <c r="Z18" s="52" t="s">
        <v>50</v>
      </c>
      <c r="AZ18" s="40"/>
      <c r="BA18" s="40"/>
      <c r="BB18" s="40"/>
    </row>
    <row r="19" spans="1:54" ht="307.5" customHeight="1" x14ac:dyDescent="0.25">
      <c r="A19" s="61" t="s">
        <v>144</v>
      </c>
      <c r="B19" s="63" t="s">
        <v>156</v>
      </c>
      <c r="C19" s="46" t="s">
        <v>157</v>
      </c>
      <c r="D19" s="88">
        <v>21000</v>
      </c>
      <c r="E19" s="77">
        <f>SUM(I19+U19)</f>
        <v>21000</v>
      </c>
      <c r="F19" s="46">
        <v>7000</v>
      </c>
      <c r="G19" s="46">
        <v>7000</v>
      </c>
      <c r="H19" s="46">
        <v>7000</v>
      </c>
      <c r="I19" s="77">
        <f t="shared" si="5"/>
        <v>21000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6">
        <f>SUM(J19:Q19)</f>
        <v>0</v>
      </c>
      <c r="S19" s="46">
        <v>0</v>
      </c>
      <c r="T19" s="46">
        <v>0</v>
      </c>
      <c r="U19" s="77">
        <f>SUM(R19:T19)</f>
        <v>0</v>
      </c>
      <c r="V19" s="50" t="s">
        <v>93</v>
      </c>
      <c r="W19" s="50" t="s">
        <v>148</v>
      </c>
      <c r="X19" s="50" t="s">
        <v>86</v>
      </c>
      <c r="Y19" s="52" t="s">
        <v>126</v>
      </c>
      <c r="Z19" s="52" t="s">
        <v>50</v>
      </c>
      <c r="AZ19" s="40"/>
      <c r="BA19" s="40"/>
      <c r="BB19" s="40"/>
    </row>
    <row r="20" spans="1:54" ht="124.5" customHeight="1" x14ac:dyDescent="0.25">
      <c r="A20" s="61" t="s">
        <v>144</v>
      </c>
      <c r="B20" s="46" t="s">
        <v>147</v>
      </c>
      <c r="C20" s="46" t="s">
        <v>158</v>
      </c>
      <c r="D20" s="88">
        <v>30000</v>
      </c>
      <c r="E20" s="77">
        <f>SUM(I20+U20)</f>
        <v>30000</v>
      </c>
      <c r="F20" s="46">
        <v>30000</v>
      </c>
      <c r="G20" s="46">
        <v>0</v>
      </c>
      <c r="H20" s="46">
        <v>0</v>
      </c>
      <c r="I20" s="77">
        <f t="shared" si="5"/>
        <v>30000</v>
      </c>
      <c r="J20" s="47">
        <v>0</v>
      </c>
      <c r="K20" s="47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6">
        <f>SUM(J20:Q20)</f>
        <v>0</v>
      </c>
      <c r="S20" s="46">
        <v>0</v>
      </c>
      <c r="T20" s="46">
        <v>0</v>
      </c>
      <c r="U20" s="77">
        <f>SUM(R20:T20)</f>
        <v>0</v>
      </c>
      <c r="V20" s="50" t="s">
        <v>93</v>
      </c>
      <c r="W20" s="50" t="s">
        <v>148</v>
      </c>
      <c r="X20" s="50" t="s">
        <v>86</v>
      </c>
      <c r="Y20" s="52" t="s">
        <v>126</v>
      </c>
      <c r="Z20" s="52" t="s">
        <v>50</v>
      </c>
      <c r="AZ20" s="40"/>
      <c r="BA20" s="40"/>
      <c r="BB20" s="40"/>
    </row>
    <row r="21" spans="1:54" ht="182.25" customHeight="1" x14ac:dyDescent="0.25">
      <c r="A21" s="61" t="s">
        <v>144</v>
      </c>
      <c r="B21" s="46" t="s">
        <v>236</v>
      </c>
      <c r="C21" s="46" t="s">
        <v>237</v>
      </c>
      <c r="D21" s="88">
        <v>6000</v>
      </c>
      <c r="E21" s="77">
        <f>SUM(I21+U21)</f>
        <v>6000</v>
      </c>
      <c r="F21" s="46">
        <v>6000</v>
      </c>
      <c r="G21" s="46">
        <v>0</v>
      </c>
      <c r="H21" s="46">
        <v>0</v>
      </c>
      <c r="I21" s="77">
        <f>SUM(F21:H21)</f>
        <v>6000</v>
      </c>
      <c r="J21" s="47">
        <v>0</v>
      </c>
      <c r="K21" s="47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47">
        <v>0</v>
      </c>
      <c r="R21" s="46">
        <f>SUM(J21:Q21)</f>
        <v>0</v>
      </c>
      <c r="S21" s="46">
        <v>0</v>
      </c>
      <c r="T21" s="46">
        <v>0</v>
      </c>
      <c r="U21" s="77">
        <f>SUM(R21:T21)</f>
        <v>0</v>
      </c>
      <c r="V21" s="50" t="s">
        <v>93</v>
      </c>
      <c r="W21" s="50" t="s">
        <v>148</v>
      </c>
      <c r="X21" s="50" t="s">
        <v>86</v>
      </c>
      <c r="Y21" s="52" t="s">
        <v>126</v>
      </c>
      <c r="Z21" s="52" t="s">
        <v>50</v>
      </c>
      <c r="AZ21" s="40"/>
      <c r="BA21" s="40"/>
      <c r="BB21" s="40"/>
    </row>
    <row r="22" spans="1:54" ht="103.5" customHeight="1" x14ac:dyDescent="0.25">
      <c r="A22" s="60" t="s">
        <v>94</v>
      </c>
      <c r="B22" s="46" t="s">
        <v>159</v>
      </c>
      <c r="C22" s="46" t="s">
        <v>163</v>
      </c>
      <c r="D22" s="89">
        <v>30000</v>
      </c>
      <c r="E22" s="48">
        <f t="shared" ref="E22:E65" si="7">SUM(I22+U22)</f>
        <v>30000</v>
      </c>
      <c r="F22" s="47">
        <v>10000</v>
      </c>
      <c r="G22" s="47">
        <v>10000</v>
      </c>
      <c r="H22" s="47">
        <v>10000</v>
      </c>
      <c r="I22" s="48">
        <f t="shared" ref="I22:I32" si="8">SUM(F22:H22)</f>
        <v>30000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6">
        <f t="shared" si="2"/>
        <v>0</v>
      </c>
      <c r="S22" s="47">
        <v>0</v>
      </c>
      <c r="T22" s="47">
        <v>0</v>
      </c>
      <c r="U22" s="48">
        <f t="shared" ref="U22" si="9">SUM(R22:T22)</f>
        <v>0</v>
      </c>
      <c r="V22" s="46" t="s">
        <v>162</v>
      </c>
      <c r="W22" s="51" t="s">
        <v>161</v>
      </c>
      <c r="X22" s="46" t="s">
        <v>95</v>
      </c>
      <c r="Y22" s="52" t="s">
        <v>102</v>
      </c>
      <c r="Z22" s="52" t="s">
        <v>50</v>
      </c>
      <c r="AZ22" s="40"/>
      <c r="BA22" s="40"/>
      <c r="BB22" s="40"/>
    </row>
    <row r="23" spans="1:54" ht="125.25" customHeight="1" x14ac:dyDescent="0.25">
      <c r="A23" s="60" t="s">
        <v>94</v>
      </c>
      <c r="B23" s="46" t="s">
        <v>160</v>
      </c>
      <c r="C23" s="46" t="s">
        <v>164</v>
      </c>
      <c r="D23" s="89">
        <v>2400000</v>
      </c>
      <c r="E23" s="48">
        <f t="shared" si="7"/>
        <v>2100000</v>
      </c>
      <c r="F23" s="47">
        <v>500000</v>
      </c>
      <c r="G23" s="47">
        <v>800000</v>
      </c>
      <c r="H23" s="47">
        <v>800000</v>
      </c>
      <c r="I23" s="48">
        <f t="shared" si="8"/>
        <v>2100000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6">
        <f t="shared" si="2"/>
        <v>0</v>
      </c>
      <c r="S23" s="47">
        <v>0</v>
      </c>
      <c r="T23" s="47">
        <v>0</v>
      </c>
      <c r="U23" s="48">
        <f>SUM(R23:T23)</f>
        <v>0</v>
      </c>
      <c r="V23" s="46" t="s">
        <v>162</v>
      </c>
      <c r="W23" s="51" t="s">
        <v>161</v>
      </c>
      <c r="X23" s="46" t="s">
        <v>95</v>
      </c>
      <c r="Y23" s="52" t="s">
        <v>102</v>
      </c>
      <c r="Z23" s="52" t="s">
        <v>50</v>
      </c>
      <c r="AZ23" s="40"/>
      <c r="BA23" s="40"/>
      <c r="BB23" s="40"/>
    </row>
    <row r="24" spans="1:54" ht="151.5" customHeight="1" x14ac:dyDescent="0.25">
      <c r="A24" s="60" t="s">
        <v>94</v>
      </c>
      <c r="B24" s="46" t="s">
        <v>165</v>
      </c>
      <c r="C24" s="46" t="s">
        <v>166</v>
      </c>
      <c r="D24" s="89">
        <v>150000</v>
      </c>
      <c r="E24" s="48">
        <f t="shared" si="7"/>
        <v>130000</v>
      </c>
      <c r="F24" s="47">
        <v>30000</v>
      </c>
      <c r="G24" s="47">
        <v>50000</v>
      </c>
      <c r="H24" s="47">
        <v>50000</v>
      </c>
      <c r="I24" s="48">
        <f t="shared" si="8"/>
        <v>130000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6">
        <f>SUM(J24:Q24)</f>
        <v>0</v>
      </c>
      <c r="S24" s="47">
        <v>0</v>
      </c>
      <c r="T24" s="47">
        <v>0</v>
      </c>
      <c r="U24" s="48">
        <f>SUM(R24:T24)</f>
        <v>0</v>
      </c>
      <c r="V24" s="46" t="s">
        <v>162</v>
      </c>
      <c r="W24" s="51" t="s">
        <v>161</v>
      </c>
      <c r="X24" s="46" t="s">
        <v>95</v>
      </c>
      <c r="Y24" s="52" t="s">
        <v>102</v>
      </c>
      <c r="Z24" s="52" t="s">
        <v>50</v>
      </c>
      <c r="AZ24" s="40"/>
      <c r="BA24" s="40"/>
      <c r="BB24" s="40"/>
    </row>
    <row r="25" spans="1:54" ht="193.5" customHeight="1" x14ac:dyDescent="0.25">
      <c r="A25" s="60" t="s">
        <v>94</v>
      </c>
      <c r="B25" s="46" t="s">
        <v>167</v>
      </c>
      <c r="C25" s="46" t="s">
        <v>169</v>
      </c>
      <c r="D25" s="89">
        <v>150000</v>
      </c>
      <c r="E25" s="48">
        <f t="shared" si="7"/>
        <v>150000</v>
      </c>
      <c r="F25" s="47">
        <v>50000</v>
      </c>
      <c r="G25" s="47">
        <v>50000</v>
      </c>
      <c r="H25" s="47">
        <v>50000</v>
      </c>
      <c r="I25" s="48">
        <f t="shared" si="8"/>
        <v>150000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6">
        <f t="shared" si="2"/>
        <v>0</v>
      </c>
      <c r="S25" s="47">
        <v>0</v>
      </c>
      <c r="T25" s="47">
        <v>0</v>
      </c>
      <c r="U25" s="48">
        <f t="shared" ref="U25:U66" si="10">SUM(R25:T25)</f>
        <v>0</v>
      </c>
      <c r="V25" s="46" t="s">
        <v>162</v>
      </c>
      <c r="W25" s="51" t="s">
        <v>161</v>
      </c>
      <c r="X25" s="46" t="s">
        <v>95</v>
      </c>
      <c r="Y25" s="52" t="s">
        <v>102</v>
      </c>
      <c r="Z25" s="52" t="s">
        <v>50</v>
      </c>
      <c r="AZ25" s="40"/>
      <c r="BA25" s="40"/>
      <c r="BB25" s="40"/>
    </row>
    <row r="26" spans="1:54" ht="120" customHeight="1" x14ac:dyDescent="0.25">
      <c r="A26" s="60" t="s">
        <v>94</v>
      </c>
      <c r="B26" s="46" t="s">
        <v>168</v>
      </c>
      <c r="C26" s="46" t="s">
        <v>170</v>
      </c>
      <c r="D26" s="88">
        <v>3000000</v>
      </c>
      <c r="E26" s="77">
        <f t="shared" si="7"/>
        <v>2600000</v>
      </c>
      <c r="F26" s="47">
        <v>600000</v>
      </c>
      <c r="G26" s="47">
        <v>1000000</v>
      </c>
      <c r="H26" s="47">
        <v>1000000</v>
      </c>
      <c r="I26" s="48">
        <f t="shared" si="8"/>
        <v>2600000</v>
      </c>
      <c r="J26" s="47">
        <v>0</v>
      </c>
      <c r="K26" s="47">
        <v>0</v>
      </c>
      <c r="L26" s="47">
        <v>0</v>
      </c>
      <c r="M26" s="47">
        <v>0</v>
      </c>
      <c r="N26" s="47">
        <v>0</v>
      </c>
      <c r="O26" s="47">
        <v>0</v>
      </c>
      <c r="P26" s="47">
        <v>0</v>
      </c>
      <c r="Q26" s="47">
        <v>0</v>
      </c>
      <c r="R26" s="46">
        <f>SUM(J26:Q26)</f>
        <v>0</v>
      </c>
      <c r="S26" s="47">
        <v>0</v>
      </c>
      <c r="T26" s="47">
        <v>0</v>
      </c>
      <c r="U26" s="48">
        <f t="shared" si="10"/>
        <v>0</v>
      </c>
      <c r="V26" s="46" t="s">
        <v>162</v>
      </c>
      <c r="W26" s="51" t="s">
        <v>161</v>
      </c>
      <c r="X26" s="46" t="s">
        <v>95</v>
      </c>
      <c r="Y26" s="52" t="s">
        <v>102</v>
      </c>
      <c r="Z26" s="52" t="s">
        <v>50</v>
      </c>
      <c r="AZ26" s="40"/>
      <c r="BA26" s="40"/>
      <c r="BB26" s="40"/>
    </row>
    <row r="27" spans="1:54" ht="156.75" customHeight="1" x14ac:dyDescent="0.25">
      <c r="A27" s="60" t="s">
        <v>94</v>
      </c>
      <c r="B27" s="46" t="s">
        <v>171</v>
      </c>
      <c r="C27" s="46" t="s">
        <v>172</v>
      </c>
      <c r="D27" s="88">
        <v>600000</v>
      </c>
      <c r="E27" s="77">
        <f t="shared" si="7"/>
        <v>600000</v>
      </c>
      <c r="F27" s="47">
        <v>200000</v>
      </c>
      <c r="G27" s="47">
        <v>200000</v>
      </c>
      <c r="H27" s="47">
        <v>200000</v>
      </c>
      <c r="I27" s="48">
        <f t="shared" si="8"/>
        <v>600000</v>
      </c>
      <c r="J27" s="47">
        <v>0</v>
      </c>
      <c r="K27" s="47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6">
        <f t="shared" si="2"/>
        <v>0</v>
      </c>
      <c r="S27" s="47">
        <v>0</v>
      </c>
      <c r="T27" s="47">
        <v>0</v>
      </c>
      <c r="U27" s="48">
        <f t="shared" si="10"/>
        <v>0</v>
      </c>
      <c r="V27" s="46" t="s">
        <v>162</v>
      </c>
      <c r="W27" s="51" t="s">
        <v>161</v>
      </c>
      <c r="X27" s="46" t="s">
        <v>95</v>
      </c>
      <c r="Y27" s="52" t="s">
        <v>102</v>
      </c>
      <c r="Z27" s="52" t="s">
        <v>50</v>
      </c>
      <c r="AZ27" s="40"/>
      <c r="BA27" s="40"/>
      <c r="BB27" s="40"/>
    </row>
    <row r="28" spans="1:54" ht="180" customHeight="1" x14ac:dyDescent="0.25">
      <c r="A28" s="60" t="s">
        <v>94</v>
      </c>
      <c r="B28" s="46" t="s">
        <v>173</v>
      </c>
      <c r="C28" s="46" t="s">
        <v>96</v>
      </c>
      <c r="D28" s="88">
        <v>90000</v>
      </c>
      <c r="E28" s="77">
        <f t="shared" si="7"/>
        <v>90000</v>
      </c>
      <c r="F28" s="47">
        <v>30000</v>
      </c>
      <c r="G28" s="47">
        <v>30000</v>
      </c>
      <c r="H28" s="47">
        <v>30000</v>
      </c>
      <c r="I28" s="48">
        <f t="shared" si="8"/>
        <v>90000</v>
      </c>
      <c r="J28" s="47">
        <v>0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6">
        <f t="shared" ref="R28:R32" si="11">SUM(J28:Q28)</f>
        <v>0</v>
      </c>
      <c r="S28" s="47">
        <v>0</v>
      </c>
      <c r="T28" s="47">
        <v>0</v>
      </c>
      <c r="U28" s="48">
        <f t="shared" si="10"/>
        <v>0</v>
      </c>
      <c r="V28" s="46" t="s">
        <v>162</v>
      </c>
      <c r="W28" s="51" t="s">
        <v>161</v>
      </c>
      <c r="X28" s="46" t="s">
        <v>95</v>
      </c>
      <c r="Y28" s="52" t="s">
        <v>102</v>
      </c>
      <c r="Z28" s="52" t="s">
        <v>50</v>
      </c>
      <c r="AZ28" s="40"/>
      <c r="BA28" s="40"/>
      <c r="BB28" s="40"/>
    </row>
    <row r="29" spans="1:54" ht="291.75" customHeight="1" x14ac:dyDescent="0.25">
      <c r="A29" s="60" t="s">
        <v>88</v>
      </c>
      <c r="B29" s="63" t="s">
        <v>204</v>
      </c>
      <c r="C29" s="50" t="s">
        <v>205</v>
      </c>
      <c r="D29" s="88">
        <v>322125</v>
      </c>
      <c r="E29" s="77">
        <f t="shared" ref="E29:E34" si="12">SUM(I29+U29)</f>
        <v>322125.2</v>
      </c>
      <c r="F29" s="72">
        <v>15625.2</v>
      </c>
      <c r="G29" s="47">
        <v>0</v>
      </c>
      <c r="H29" s="47">
        <v>0</v>
      </c>
      <c r="I29" s="48">
        <f>SUM(F29:H29)</f>
        <v>15625.2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72">
        <v>306500</v>
      </c>
      <c r="Q29" s="47">
        <v>0</v>
      </c>
      <c r="R29" s="46">
        <f>SUM(J29:Q29)</f>
        <v>306500</v>
      </c>
      <c r="S29" s="47">
        <v>0</v>
      </c>
      <c r="T29" s="47">
        <v>0</v>
      </c>
      <c r="U29" s="48">
        <f>SUM(R29:T29)</f>
        <v>306500</v>
      </c>
      <c r="V29" s="46" t="s">
        <v>206</v>
      </c>
      <c r="W29" s="51" t="s">
        <v>207</v>
      </c>
      <c r="X29" s="46" t="s">
        <v>206</v>
      </c>
      <c r="Y29" s="52" t="s">
        <v>126</v>
      </c>
      <c r="Z29" s="52" t="s">
        <v>50</v>
      </c>
      <c r="AZ29" s="40"/>
      <c r="BA29" s="40"/>
      <c r="BB29" s="40"/>
    </row>
    <row r="30" spans="1:54" ht="160.5" customHeight="1" x14ac:dyDescent="0.25">
      <c r="A30" s="74" t="s">
        <v>212</v>
      </c>
      <c r="B30" s="50" t="s">
        <v>213</v>
      </c>
      <c r="C30" s="50" t="s">
        <v>214</v>
      </c>
      <c r="D30" s="88">
        <v>65000</v>
      </c>
      <c r="E30" s="77">
        <f t="shared" si="12"/>
        <v>65000</v>
      </c>
      <c r="F30" s="78">
        <v>40000</v>
      </c>
      <c r="G30" s="47">
        <v>0</v>
      </c>
      <c r="H30" s="47">
        <v>0</v>
      </c>
      <c r="I30" s="48">
        <f>SUM(F30:H30)</f>
        <v>40000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78">
        <v>25000</v>
      </c>
      <c r="Q30" s="47">
        <v>0</v>
      </c>
      <c r="R30" s="46">
        <f t="shared" si="11"/>
        <v>25000</v>
      </c>
      <c r="S30" s="47">
        <v>0</v>
      </c>
      <c r="T30" s="47">
        <v>0</v>
      </c>
      <c r="U30" s="48">
        <f>SUM(R30:T30)</f>
        <v>25000</v>
      </c>
      <c r="V30" s="46" t="s">
        <v>206</v>
      </c>
      <c r="W30" s="51" t="s">
        <v>215</v>
      </c>
      <c r="X30" s="46" t="s">
        <v>206</v>
      </c>
      <c r="Y30" s="52" t="s">
        <v>126</v>
      </c>
      <c r="Z30" s="52" t="s">
        <v>50</v>
      </c>
      <c r="AZ30" s="40"/>
      <c r="BA30" s="40"/>
      <c r="BB30" s="40"/>
    </row>
    <row r="31" spans="1:54" ht="154.5" customHeight="1" x14ac:dyDescent="0.25">
      <c r="A31" s="74" t="s">
        <v>229</v>
      </c>
      <c r="B31" s="50" t="s">
        <v>227</v>
      </c>
      <c r="C31" s="50" t="s">
        <v>228</v>
      </c>
      <c r="D31" s="88">
        <v>10000</v>
      </c>
      <c r="E31" s="77">
        <f t="shared" si="12"/>
        <v>10000</v>
      </c>
      <c r="F31" s="78">
        <v>10000</v>
      </c>
      <c r="G31" s="47">
        <v>0</v>
      </c>
      <c r="H31" s="47">
        <v>0</v>
      </c>
      <c r="I31" s="48">
        <f>SUM(F31:H31)</f>
        <v>10000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78">
        <v>0</v>
      </c>
      <c r="Q31" s="47">
        <v>0</v>
      </c>
      <c r="R31" s="46">
        <f t="shared" si="11"/>
        <v>0</v>
      </c>
      <c r="S31" s="47">
        <v>0</v>
      </c>
      <c r="T31" s="47">
        <v>0</v>
      </c>
      <c r="U31" s="48">
        <f>SUM(R31:T31)</f>
        <v>0</v>
      </c>
      <c r="V31" s="46" t="s">
        <v>206</v>
      </c>
      <c r="W31" s="51" t="s">
        <v>230</v>
      </c>
      <c r="X31" s="46" t="s">
        <v>206</v>
      </c>
      <c r="Y31" s="52" t="s">
        <v>126</v>
      </c>
      <c r="Z31" s="52" t="s">
        <v>50</v>
      </c>
      <c r="AZ31" s="40"/>
      <c r="BA31" s="40"/>
      <c r="BB31" s="40"/>
    </row>
    <row r="32" spans="1:54" ht="123" customHeight="1" x14ac:dyDescent="0.25">
      <c r="A32" s="53" t="s">
        <v>97</v>
      </c>
      <c r="B32" s="50" t="s">
        <v>174</v>
      </c>
      <c r="C32" s="49" t="s">
        <v>175</v>
      </c>
      <c r="D32" s="88">
        <v>980000</v>
      </c>
      <c r="E32" s="77">
        <f t="shared" si="12"/>
        <v>980000</v>
      </c>
      <c r="F32" s="47">
        <v>180000</v>
      </c>
      <c r="G32" s="47">
        <v>400000</v>
      </c>
      <c r="H32" s="47">
        <v>400000</v>
      </c>
      <c r="I32" s="48">
        <f t="shared" si="8"/>
        <v>980000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6">
        <f t="shared" si="11"/>
        <v>0</v>
      </c>
      <c r="S32" s="47">
        <v>0</v>
      </c>
      <c r="T32" s="47">
        <v>0</v>
      </c>
      <c r="U32" s="48">
        <f t="shared" si="10"/>
        <v>0</v>
      </c>
      <c r="V32" s="50" t="s">
        <v>98</v>
      </c>
      <c r="W32" s="50" t="s">
        <v>99</v>
      </c>
      <c r="X32" s="50" t="s">
        <v>98</v>
      </c>
      <c r="Y32" s="54" t="s">
        <v>87</v>
      </c>
      <c r="Z32" s="54" t="s">
        <v>51</v>
      </c>
      <c r="AZ32" s="40"/>
      <c r="BA32" s="40"/>
      <c r="BB32" s="40"/>
    </row>
    <row r="33" spans="1:54" ht="204" customHeight="1" x14ac:dyDescent="0.25">
      <c r="A33" s="53" t="s">
        <v>100</v>
      </c>
      <c r="B33" s="50" t="s">
        <v>177</v>
      </c>
      <c r="C33" s="49" t="s">
        <v>183</v>
      </c>
      <c r="D33" s="88">
        <v>4936790</v>
      </c>
      <c r="E33" s="77">
        <f t="shared" si="12"/>
        <v>4936790</v>
      </c>
      <c r="F33" s="47">
        <v>936790</v>
      </c>
      <c r="G33" s="47">
        <v>1000000</v>
      </c>
      <c r="H33" s="47">
        <v>1000000</v>
      </c>
      <c r="I33" s="48">
        <f>SUM(F33:H33)</f>
        <v>2936790</v>
      </c>
      <c r="J33" s="84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6">
        <f>SUM(J33:Q33)</f>
        <v>0</v>
      </c>
      <c r="S33" s="47">
        <v>2000000</v>
      </c>
      <c r="T33" s="47">
        <v>0</v>
      </c>
      <c r="U33" s="48">
        <f t="shared" si="10"/>
        <v>2000000</v>
      </c>
      <c r="V33" s="50" t="s">
        <v>98</v>
      </c>
      <c r="W33" s="50" t="s">
        <v>101</v>
      </c>
      <c r="X33" s="50" t="s">
        <v>98</v>
      </c>
      <c r="Y33" s="54" t="s">
        <v>102</v>
      </c>
      <c r="Z33" s="54" t="s">
        <v>51</v>
      </c>
      <c r="AZ33" s="40"/>
      <c r="BA33" s="40"/>
      <c r="BB33" s="40"/>
    </row>
    <row r="34" spans="1:54" ht="108.75" customHeight="1" x14ac:dyDescent="0.25">
      <c r="A34" s="53" t="s">
        <v>103</v>
      </c>
      <c r="B34" s="50" t="s">
        <v>184</v>
      </c>
      <c r="C34" s="49" t="s">
        <v>104</v>
      </c>
      <c r="D34" s="88">
        <v>500000</v>
      </c>
      <c r="E34" s="77">
        <f t="shared" si="12"/>
        <v>400000</v>
      </c>
      <c r="F34" s="47">
        <v>100000</v>
      </c>
      <c r="G34" s="47">
        <v>0</v>
      </c>
      <c r="H34" s="47">
        <v>0</v>
      </c>
      <c r="I34" s="48">
        <f>SUM(F34:H34)</f>
        <v>100000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300000</v>
      </c>
      <c r="Q34" s="47">
        <v>0</v>
      </c>
      <c r="R34" s="46">
        <f t="shared" si="2"/>
        <v>300000</v>
      </c>
      <c r="S34" s="47">
        <v>0</v>
      </c>
      <c r="T34" s="47">
        <v>0</v>
      </c>
      <c r="U34" s="48">
        <f t="shared" si="10"/>
        <v>300000</v>
      </c>
      <c r="V34" s="50" t="s">
        <v>105</v>
      </c>
      <c r="W34" s="50" t="s">
        <v>106</v>
      </c>
      <c r="X34" s="50" t="s">
        <v>98</v>
      </c>
      <c r="Y34" s="54" t="s">
        <v>87</v>
      </c>
      <c r="Z34" s="54" t="s">
        <v>51</v>
      </c>
      <c r="AZ34" s="40"/>
      <c r="BA34" s="40"/>
      <c r="BB34" s="40"/>
    </row>
    <row r="35" spans="1:54" ht="90" customHeight="1" x14ac:dyDescent="0.25">
      <c r="A35" s="53" t="s">
        <v>103</v>
      </c>
      <c r="B35" s="50" t="s">
        <v>182</v>
      </c>
      <c r="C35" s="49" t="s">
        <v>107</v>
      </c>
      <c r="D35" s="88">
        <v>100000</v>
      </c>
      <c r="E35" s="77">
        <f t="shared" si="7"/>
        <v>100000</v>
      </c>
      <c r="F35" s="47">
        <v>50000</v>
      </c>
      <c r="G35" s="47">
        <v>25000</v>
      </c>
      <c r="H35" s="47">
        <v>25000</v>
      </c>
      <c r="I35" s="48">
        <f>SUM(F35:H35)</f>
        <v>100000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6">
        <f t="shared" ref="R35:R61" si="13">SUM(J35:Q35)</f>
        <v>0</v>
      </c>
      <c r="S35" s="47">
        <v>0</v>
      </c>
      <c r="T35" s="47">
        <v>0</v>
      </c>
      <c r="U35" s="48">
        <f t="shared" si="10"/>
        <v>0</v>
      </c>
      <c r="V35" s="50" t="s">
        <v>98</v>
      </c>
      <c r="W35" s="64"/>
      <c r="X35" s="50" t="s">
        <v>98</v>
      </c>
      <c r="Y35" s="54" t="s">
        <v>102</v>
      </c>
      <c r="Z35" s="54" t="s">
        <v>51</v>
      </c>
      <c r="AZ35" s="40"/>
      <c r="BA35" s="40"/>
      <c r="BB35" s="40"/>
    </row>
    <row r="36" spans="1:54" ht="146.25" customHeight="1" x14ac:dyDescent="0.25">
      <c r="A36" s="55" t="s">
        <v>100</v>
      </c>
      <c r="B36" s="46" t="s">
        <v>178</v>
      </c>
      <c r="C36" s="46" t="s">
        <v>108</v>
      </c>
      <c r="D36" s="88">
        <v>1150000</v>
      </c>
      <c r="E36" s="77">
        <f t="shared" si="7"/>
        <v>250000</v>
      </c>
      <c r="F36" s="47">
        <v>50000</v>
      </c>
      <c r="G36" s="47">
        <v>100000</v>
      </c>
      <c r="H36" s="47">
        <v>100000</v>
      </c>
      <c r="I36" s="77">
        <f t="shared" ref="I36:I39" si="14">SUM(F36:H36)</f>
        <v>250000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6">
        <f t="shared" si="13"/>
        <v>0</v>
      </c>
      <c r="S36" s="47">
        <v>0</v>
      </c>
      <c r="T36" s="47">
        <v>0</v>
      </c>
      <c r="U36" s="48">
        <f t="shared" si="10"/>
        <v>0</v>
      </c>
      <c r="V36" s="50" t="s">
        <v>98</v>
      </c>
      <c r="W36" s="50" t="s">
        <v>109</v>
      </c>
      <c r="X36" s="50" t="s">
        <v>98</v>
      </c>
      <c r="Y36" s="54" t="s">
        <v>110</v>
      </c>
      <c r="Z36" s="54" t="s">
        <v>51</v>
      </c>
      <c r="AZ36" s="40"/>
      <c r="BA36" s="40"/>
      <c r="BB36" s="40"/>
    </row>
    <row r="37" spans="1:54" ht="102.75" customHeight="1" x14ac:dyDescent="0.25">
      <c r="A37" s="55" t="s">
        <v>176</v>
      </c>
      <c r="B37" s="46" t="s">
        <v>179</v>
      </c>
      <c r="C37" s="46" t="s">
        <v>111</v>
      </c>
      <c r="D37" s="88">
        <v>730000</v>
      </c>
      <c r="E37" s="77">
        <f t="shared" si="7"/>
        <v>150000</v>
      </c>
      <c r="F37" s="47">
        <v>150000</v>
      </c>
      <c r="G37" s="47">
        <v>0</v>
      </c>
      <c r="H37" s="47">
        <v>0</v>
      </c>
      <c r="I37" s="77">
        <f t="shared" si="14"/>
        <v>150000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6">
        <f t="shared" si="13"/>
        <v>0</v>
      </c>
      <c r="S37" s="47">
        <v>0</v>
      </c>
      <c r="T37" s="47">
        <v>0</v>
      </c>
      <c r="U37" s="48">
        <f t="shared" si="10"/>
        <v>0</v>
      </c>
      <c r="V37" s="50" t="s">
        <v>98</v>
      </c>
      <c r="W37" s="50" t="s">
        <v>112</v>
      </c>
      <c r="X37" s="50" t="s">
        <v>98</v>
      </c>
      <c r="Y37" s="54" t="s">
        <v>113</v>
      </c>
      <c r="Z37" s="54" t="s">
        <v>51</v>
      </c>
      <c r="AZ37" s="40"/>
      <c r="BA37" s="40"/>
      <c r="BB37" s="40"/>
    </row>
    <row r="38" spans="1:54" ht="117.75" customHeight="1" x14ac:dyDescent="0.25">
      <c r="A38" s="55" t="s">
        <v>176</v>
      </c>
      <c r="B38" s="46" t="s">
        <v>186</v>
      </c>
      <c r="C38" s="46" t="s">
        <v>185</v>
      </c>
      <c r="D38" s="88">
        <v>695000</v>
      </c>
      <c r="E38" s="77">
        <f t="shared" si="7"/>
        <v>695000</v>
      </c>
      <c r="F38" s="47">
        <v>295000</v>
      </c>
      <c r="G38" s="47">
        <v>200000</v>
      </c>
      <c r="H38" s="47">
        <v>200000</v>
      </c>
      <c r="I38" s="77">
        <f t="shared" si="14"/>
        <v>695000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6">
        <f t="shared" si="13"/>
        <v>0</v>
      </c>
      <c r="S38" s="47">
        <v>0</v>
      </c>
      <c r="T38" s="47">
        <v>0</v>
      </c>
      <c r="U38" s="48">
        <f t="shared" si="10"/>
        <v>0</v>
      </c>
      <c r="V38" s="50" t="s">
        <v>98</v>
      </c>
      <c r="W38" s="50" t="s">
        <v>114</v>
      </c>
      <c r="X38" s="50" t="s">
        <v>98</v>
      </c>
      <c r="Y38" s="54" t="s">
        <v>87</v>
      </c>
      <c r="Z38" s="54" t="s">
        <v>51</v>
      </c>
      <c r="AZ38" s="40"/>
      <c r="BA38" s="40"/>
      <c r="BB38" s="40"/>
    </row>
    <row r="39" spans="1:54" ht="258" customHeight="1" x14ac:dyDescent="0.25">
      <c r="A39" s="65" t="s">
        <v>180</v>
      </c>
      <c r="B39" s="46" t="s">
        <v>181</v>
      </c>
      <c r="C39" s="46" t="s">
        <v>187</v>
      </c>
      <c r="D39" s="88">
        <v>600000</v>
      </c>
      <c r="E39" s="77">
        <f t="shared" si="7"/>
        <v>600000</v>
      </c>
      <c r="F39" s="47">
        <v>200000</v>
      </c>
      <c r="G39" s="47">
        <v>200000</v>
      </c>
      <c r="H39" s="47">
        <v>200000</v>
      </c>
      <c r="I39" s="77">
        <f t="shared" si="14"/>
        <v>600000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6">
        <f t="shared" si="13"/>
        <v>0</v>
      </c>
      <c r="S39" s="47">
        <v>0</v>
      </c>
      <c r="T39" s="47">
        <v>0</v>
      </c>
      <c r="U39" s="48">
        <f t="shared" si="10"/>
        <v>0</v>
      </c>
      <c r="V39" s="50" t="s">
        <v>98</v>
      </c>
      <c r="W39" s="50" t="s">
        <v>124</v>
      </c>
      <c r="X39" s="50" t="s">
        <v>123</v>
      </c>
      <c r="Y39" s="54" t="s">
        <v>102</v>
      </c>
      <c r="Z39" s="54" t="s">
        <v>51</v>
      </c>
      <c r="AZ39" s="40"/>
      <c r="BA39" s="40"/>
      <c r="BB39" s="40"/>
    </row>
    <row r="40" spans="1:54" ht="130.5" customHeight="1" x14ac:dyDescent="0.25">
      <c r="A40" s="53" t="s">
        <v>188</v>
      </c>
      <c r="B40" s="46" t="s">
        <v>194</v>
      </c>
      <c r="C40" s="46" t="s">
        <v>189</v>
      </c>
      <c r="D40" s="88">
        <v>75000</v>
      </c>
      <c r="E40" s="77">
        <f t="shared" si="7"/>
        <v>75000</v>
      </c>
      <c r="F40" s="47">
        <v>25000</v>
      </c>
      <c r="G40" s="47">
        <v>25000</v>
      </c>
      <c r="H40" s="47">
        <v>25000</v>
      </c>
      <c r="I40" s="48">
        <f>SUM(F40:H40)</f>
        <v>75000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6">
        <f t="shared" si="13"/>
        <v>0</v>
      </c>
      <c r="S40" s="47">
        <v>0</v>
      </c>
      <c r="T40" s="47">
        <v>0</v>
      </c>
      <c r="U40" s="48">
        <f t="shared" si="10"/>
        <v>0</v>
      </c>
      <c r="V40" s="46" t="s">
        <v>193</v>
      </c>
      <c r="W40" s="51" t="s">
        <v>190</v>
      </c>
      <c r="X40" s="46" t="s">
        <v>193</v>
      </c>
      <c r="Y40" s="52" t="s">
        <v>200</v>
      </c>
      <c r="Z40" s="52" t="s">
        <v>51</v>
      </c>
      <c r="AZ40" s="40"/>
      <c r="BA40" s="40"/>
      <c r="BB40" s="40"/>
    </row>
    <row r="41" spans="1:54" ht="105.75" customHeight="1" x14ac:dyDescent="0.25">
      <c r="A41" s="67" t="s">
        <v>197</v>
      </c>
      <c r="B41" s="68" t="s">
        <v>122</v>
      </c>
      <c r="C41" s="68" t="s">
        <v>122</v>
      </c>
      <c r="D41" s="88">
        <v>2100000</v>
      </c>
      <c r="E41" s="77">
        <f t="shared" si="7"/>
        <v>2100000</v>
      </c>
      <c r="F41" s="46">
        <v>700000</v>
      </c>
      <c r="G41" s="46">
        <v>700000</v>
      </c>
      <c r="H41" s="46">
        <v>700000</v>
      </c>
      <c r="I41" s="77">
        <f t="shared" ref="I41:I65" si="15">SUM(F41:H41)</f>
        <v>2100000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f t="shared" si="13"/>
        <v>0</v>
      </c>
      <c r="S41" s="46">
        <v>0</v>
      </c>
      <c r="T41" s="46">
        <v>0</v>
      </c>
      <c r="U41" s="48">
        <f t="shared" si="10"/>
        <v>0</v>
      </c>
      <c r="V41" s="69" t="s">
        <v>199</v>
      </c>
      <c r="W41" s="70" t="s">
        <v>198</v>
      </c>
      <c r="X41" s="69" t="s">
        <v>202</v>
      </c>
      <c r="Y41" s="66" t="s">
        <v>113</v>
      </c>
      <c r="Z41" s="66" t="s">
        <v>51</v>
      </c>
      <c r="AZ41" s="40"/>
      <c r="BA41" s="40"/>
      <c r="BB41" s="40"/>
    </row>
    <row r="42" spans="1:54" ht="324.75" customHeight="1" x14ac:dyDescent="0.25">
      <c r="A42" s="75" t="s">
        <v>218</v>
      </c>
      <c r="B42" s="68" t="s">
        <v>216</v>
      </c>
      <c r="C42" s="68" t="s">
        <v>217</v>
      </c>
      <c r="D42" s="88">
        <v>100000</v>
      </c>
      <c r="E42" s="77">
        <f t="shared" ref="E42:E50" si="16">SUM(I42+U42)</f>
        <v>100000</v>
      </c>
      <c r="F42" s="46">
        <v>70000</v>
      </c>
      <c r="G42" s="46">
        <v>0</v>
      </c>
      <c r="H42" s="46">
        <v>0</v>
      </c>
      <c r="I42" s="77">
        <f t="shared" si="15"/>
        <v>70000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30000</v>
      </c>
      <c r="Q42" s="46">
        <v>0</v>
      </c>
      <c r="R42" s="46">
        <f>SUM(J42:Q42)</f>
        <v>30000</v>
      </c>
      <c r="S42" s="46">
        <v>0</v>
      </c>
      <c r="T42" s="46">
        <v>0</v>
      </c>
      <c r="U42" s="48">
        <f>SUM(R42:T42)</f>
        <v>30000</v>
      </c>
      <c r="V42" s="69" t="s">
        <v>206</v>
      </c>
      <c r="W42" s="69" t="s">
        <v>219</v>
      </c>
      <c r="X42" s="69" t="s">
        <v>206</v>
      </c>
      <c r="Y42" s="66" t="s">
        <v>126</v>
      </c>
      <c r="Z42" s="66" t="s">
        <v>51</v>
      </c>
      <c r="AZ42" s="40"/>
      <c r="BA42" s="40"/>
      <c r="BB42" s="40"/>
    </row>
    <row r="43" spans="1:54" ht="176.25" customHeight="1" x14ac:dyDescent="0.25">
      <c r="A43" s="75" t="s">
        <v>218</v>
      </c>
      <c r="B43" s="68" t="s">
        <v>220</v>
      </c>
      <c r="C43" s="68" t="s">
        <v>221</v>
      </c>
      <c r="D43" s="88">
        <v>10000</v>
      </c>
      <c r="E43" s="77">
        <f t="shared" si="16"/>
        <v>10000</v>
      </c>
      <c r="F43" s="46">
        <v>10000</v>
      </c>
      <c r="G43" s="46">
        <v>0</v>
      </c>
      <c r="H43" s="46">
        <v>0</v>
      </c>
      <c r="I43" s="77">
        <f>SUM(F43:H43)</f>
        <v>10000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f>SUM(J43:Q43)</f>
        <v>0</v>
      </c>
      <c r="S43" s="46">
        <v>0</v>
      </c>
      <c r="T43" s="46">
        <v>0</v>
      </c>
      <c r="U43" s="48">
        <f>SUM(R43:T43)</f>
        <v>0</v>
      </c>
      <c r="V43" s="69" t="s">
        <v>206</v>
      </c>
      <c r="W43" s="69" t="s">
        <v>222</v>
      </c>
      <c r="X43" s="69" t="s">
        <v>206</v>
      </c>
      <c r="Y43" s="66" t="s">
        <v>126</v>
      </c>
      <c r="Z43" s="66" t="s">
        <v>51</v>
      </c>
      <c r="AZ43" s="40"/>
      <c r="BA43" s="40"/>
      <c r="BB43" s="40"/>
    </row>
    <row r="44" spans="1:54" s="80" customFormat="1" ht="105" customHeight="1" x14ac:dyDescent="0.25">
      <c r="A44" s="56" t="s">
        <v>238</v>
      </c>
      <c r="B44" s="50" t="s">
        <v>239</v>
      </c>
      <c r="C44" s="49" t="s">
        <v>240</v>
      </c>
      <c r="D44" s="89">
        <v>11000000</v>
      </c>
      <c r="E44" s="48">
        <f t="shared" si="16"/>
        <v>11000000</v>
      </c>
      <c r="F44" s="47">
        <v>5000</v>
      </c>
      <c r="G44" s="47">
        <v>2745000</v>
      </c>
      <c r="H44" s="47">
        <v>2750000</v>
      </c>
      <c r="I44" s="47">
        <f>SUM(F44:H44)</f>
        <v>5500000</v>
      </c>
      <c r="J44" s="47">
        <v>5500000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f t="shared" ref="R44:R50" si="17">SUM(J44:Q44)</f>
        <v>5500000</v>
      </c>
      <c r="S44" s="47">
        <v>0</v>
      </c>
      <c r="T44" s="47">
        <v>0</v>
      </c>
      <c r="U44" s="47">
        <f>SUM(R44:T44)</f>
        <v>5500000</v>
      </c>
      <c r="V44" s="50" t="s">
        <v>241</v>
      </c>
      <c r="W44" s="50" t="s">
        <v>258</v>
      </c>
      <c r="X44" s="50" t="s">
        <v>242</v>
      </c>
      <c r="Y44" s="54">
        <v>2023</v>
      </c>
      <c r="Z44" s="52" t="s">
        <v>44</v>
      </c>
      <c r="AZ44" s="81"/>
      <c r="BA44" s="81"/>
      <c r="BB44" s="81"/>
    </row>
    <row r="45" spans="1:54" s="82" customFormat="1" ht="92.25" customHeight="1" x14ac:dyDescent="0.25">
      <c r="A45" s="56" t="s">
        <v>246</v>
      </c>
      <c r="B45" s="63" t="s">
        <v>244</v>
      </c>
      <c r="C45" s="47" t="s">
        <v>245</v>
      </c>
      <c r="D45" s="90">
        <v>900000</v>
      </c>
      <c r="E45" s="48">
        <f t="shared" si="16"/>
        <v>900000</v>
      </c>
      <c r="F45" s="47">
        <v>200000</v>
      </c>
      <c r="G45" s="47">
        <v>200000</v>
      </c>
      <c r="H45" s="47">
        <v>50000</v>
      </c>
      <c r="I45" s="47">
        <f>SUM(F45:H45)</f>
        <v>450000</v>
      </c>
      <c r="J45" s="47">
        <v>0</v>
      </c>
      <c r="K45" s="47">
        <v>0</v>
      </c>
      <c r="L45" s="47">
        <v>0</v>
      </c>
      <c r="M45" s="47">
        <v>0</v>
      </c>
      <c r="N45" s="47">
        <v>450000</v>
      </c>
      <c r="O45" s="47">
        <v>0</v>
      </c>
      <c r="P45" s="47">
        <v>0</v>
      </c>
      <c r="Q45" s="47">
        <v>0</v>
      </c>
      <c r="R45" s="47">
        <f t="shared" si="17"/>
        <v>450000</v>
      </c>
      <c r="S45" s="47">
        <v>0</v>
      </c>
      <c r="T45" s="47">
        <v>0</v>
      </c>
      <c r="U45" s="47">
        <f t="shared" ref="U45:U50" si="18">SUM(R45:T45)</f>
        <v>450000</v>
      </c>
      <c r="V45" s="50" t="s">
        <v>241</v>
      </c>
      <c r="W45" s="50" t="s">
        <v>259</v>
      </c>
      <c r="X45" s="50" t="s">
        <v>242</v>
      </c>
      <c r="Y45" s="54">
        <v>2023</v>
      </c>
      <c r="Z45" s="52" t="s">
        <v>44</v>
      </c>
    </row>
    <row r="46" spans="1:54" s="82" customFormat="1" ht="100.5" customHeight="1" x14ac:dyDescent="0.25">
      <c r="A46" s="56" t="s">
        <v>246</v>
      </c>
      <c r="B46" s="50" t="s">
        <v>247</v>
      </c>
      <c r="C46" s="63" t="s">
        <v>248</v>
      </c>
      <c r="D46" s="89">
        <v>800000</v>
      </c>
      <c r="E46" s="48">
        <f t="shared" si="16"/>
        <v>1600000</v>
      </c>
      <c r="F46" s="47">
        <v>200000</v>
      </c>
      <c r="G46" s="47">
        <v>300000</v>
      </c>
      <c r="H46" s="47">
        <v>300000</v>
      </c>
      <c r="I46" s="47">
        <f>SUM(F46:H46)</f>
        <v>800000</v>
      </c>
      <c r="J46" s="47">
        <v>0</v>
      </c>
      <c r="K46" s="47">
        <v>0</v>
      </c>
      <c r="L46" s="47">
        <v>0</v>
      </c>
      <c r="M46" s="47">
        <v>0</v>
      </c>
      <c r="N46" s="47">
        <v>800000</v>
      </c>
      <c r="O46" s="47">
        <v>0</v>
      </c>
      <c r="P46" s="47">
        <v>0</v>
      </c>
      <c r="Q46" s="47">
        <v>0</v>
      </c>
      <c r="R46" s="47">
        <f t="shared" si="17"/>
        <v>800000</v>
      </c>
      <c r="S46" s="47">
        <v>0</v>
      </c>
      <c r="T46" s="47">
        <v>0</v>
      </c>
      <c r="U46" s="47">
        <f t="shared" si="18"/>
        <v>800000</v>
      </c>
      <c r="V46" s="50" t="s">
        <v>241</v>
      </c>
      <c r="W46" s="50" t="s">
        <v>260</v>
      </c>
      <c r="X46" s="50" t="s">
        <v>242</v>
      </c>
      <c r="Y46" s="54">
        <v>2023</v>
      </c>
      <c r="Z46" s="52" t="s">
        <v>44</v>
      </c>
    </row>
    <row r="47" spans="1:54" s="82" customFormat="1" ht="151.5" customHeight="1" x14ac:dyDescent="0.25">
      <c r="A47" s="56" t="s">
        <v>243</v>
      </c>
      <c r="B47" s="47" t="s">
        <v>250</v>
      </c>
      <c r="C47" s="47" t="s">
        <v>251</v>
      </c>
      <c r="D47" s="89">
        <v>2000000</v>
      </c>
      <c r="E47" s="48">
        <f t="shared" si="16"/>
        <v>4000000</v>
      </c>
      <c r="F47" s="47">
        <v>50000</v>
      </c>
      <c r="G47" s="47">
        <v>975000</v>
      </c>
      <c r="H47" s="47">
        <v>975000</v>
      </c>
      <c r="I47" s="47">
        <f>SUM(F47:H47)</f>
        <v>2000000</v>
      </c>
      <c r="J47" s="47">
        <v>1950000</v>
      </c>
      <c r="K47" s="47">
        <v>0</v>
      </c>
      <c r="L47" s="47">
        <v>0</v>
      </c>
      <c r="M47" s="47">
        <v>0</v>
      </c>
      <c r="N47" s="47">
        <v>50000</v>
      </c>
      <c r="O47" s="47">
        <v>0</v>
      </c>
      <c r="P47" s="47">
        <v>0</v>
      </c>
      <c r="Q47" s="47">
        <v>0</v>
      </c>
      <c r="R47" s="47">
        <f t="shared" si="17"/>
        <v>2000000</v>
      </c>
      <c r="S47" s="47">
        <v>0</v>
      </c>
      <c r="T47" s="47">
        <v>0</v>
      </c>
      <c r="U47" s="47">
        <f t="shared" si="18"/>
        <v>2000000</v>
      </c>
      <c r="V47" s="50" t="s">
        <v>241</v>
      </c>
      <c r="W47" s="50" t="s">
        <v>261</v>
      </c>
      <c r="X47" s="50" t="s">
        <v>242</v>
      </c>
      <c r="Y47" s="54">
        <v>2023</v>
      </c>
      <c r="Z47" s="52" t="s">
        <v>44</v>
      </c>
    </row>
    <row r="48" spans="1:54" s="82" customFormat="1" ht="155.25" customHeight="1" x14ac:dyDescent="0.25">
      <c r="A48" s="56" t="s">
        <v>243</v>
      </c>
      <c r="B48" s="86" t="s">
        <v>252</v>
      </c>
      <c r="C48" s="47" t="s">
        <v>253</v>
      </c>
      <c r="D48" s="89">
        <v>17021832</v>
      </c>
      <c r="E48" s="48">
        <f t="shared" si="16"/>
        <v>17031832</v>
      </c>
      <c r="F48" s="47">
        <v>10000</v>
      </c>
      <c r="G48" s="47">
        <v>0</v>
      </c>
      <c r="H48" s="47">
        <v>0</v>
      </c>
      <c r="I48" s="47">
        <f t="shared" ref="I48" si="19">SUM(F48:H48)</f>
        <v>10000</v>
      </c>
      <c r="J48" s="47">
        <v>17021832</v>
      </c>
      <c r="K48" s="47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f t="shared" si="17"/>
        <v>17021832</v>
      </c>
      <c r="S48" s="47">
        <v>0</v>
      </c>
      <c r="T48" s="47">
        <v>0</v>
      </c>
      <c r="U48" s="47">
        <f t="shared" si="18"/>
        <v>17021832</v>
      </c>
      <c r="V48" s="50" t="s">
        <v>241</v>
      </c>
      <c r="W48" s="50" t="s">
        <v>262</v>
      </c>
      <c r="X48" s="50" t="s">
        <v>242</v>
      </c>
      <c r="Y48" s="54">
        <v>2023</v>
      </c>
      <c r="Z48" s="52" t="s">
        <v>44</v>
      </c>
      <c r="AZ48" s="83"/>
      <c r="BA48" s="83"/>
      <c r="BB48" s="83"/>
    </row>
    <row r="49" spans="1:54" s="82" customFormat="1" ht="147.75" customHeight="1" x14ac:dyDescent="0.25">
      <c r="A49" s="56" t="s">
        <v>243</v>
      </c>
      <c r="B49" s="86" t="s">
        <v>254</v>
      </c>
      <c r="C49" s="47" t="s">
        <v>255</v>
      </c>
      <c r="D49" s="89">
        <v>6000000</v>
      </c>
      <c r="E49" s="48">
        <f t="shared" si="16"/>
        <v>6000000</v>
      </c>
      <c r="F49" s="47">
        <v>8000</v>
      </c>
      <c r="G49" s="47">
        <v>1496000</v>
      </c>
      <c r="H49" s="47">
        <v>1496000</v>
      </c>
      <c r="I49" s="47">
        <f t="shared" ref="I49:I61" si="20">SUM(F49:H49)</f>
        <v>3000000</v>
      </c>
      <c r="J49" s="47">
        <v>3000000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f t="shared" si="17"/>
        <v>3000000</v>
      </c>
      <c r="S49" s="47">
        <v>0</v>
      </c>
      <c r="T49" s="47">
        <v>0</v>
      </c>
      <c r="U49" s="47">
        <f t="shared" si="18"/>
        <v>3000000</v>
      </c>
      <c r="V49" s="50" t="s">
        <v>241</v>
      </c>
      <c r="W49" s="50" t="s">
        <v>261</v>
      </c>
      <c r="X49" s="50" t="s">
        <v>242</v>
      </c>
      <c r="Y49" s="54">
        <v>2023</v>
      </c>
      <c r="Z49" s="52" t="s">
        <v>44</v>
      </c>
      <c r="AZ49" s="83"/>
      <c r="BA49" s="83"/>
      <c r="BB49" s="83"/>
    </row>
    <row r="50" spans="1:54" s="82" customFormat="1" ht="144.75" customHeight="1" x14ac:dyDescent="0.25">
      <c r="A50" s="85" t="s">
        <v>243</v>
      </c>
      <c r="B50" s="47" t="s">
        <v>256</v>
      </c>
      <c r="C50" s="47" t="s">
        <v>257</v>
      </c>
      <c r="D50" s="89" t="s">
        <v>249</v>
      </c>
      <c r="E50" s="48">
        <f t="shared" si="16"/>
        <v>600000</v>
      </c>
      <c r="F50" s="47">
        <v>20000</v>
      </c>
      <c r="G50" s="47">
        <v>140000</v>
      </c>
      <c r="H50" s="47">
        <v>140000</v>
      </c>
      <c r="I50" s="47">
        <f t="shared" si="20"/>
        <v>300000</v>
      </c>
      <c r="J50" s="47">
        <v>0</v>
      </c>
      <c r="K50" s="47">
        <v>0</v>
      </c>
      <c r="L50" s="47">
        <v>0</v>
      </c>
      <c r="M50" s="47">
        <v>0</v>
      </c>
      <c r="N50" s="47">
        <v>300000</v>
      </c>
      <c r="O50" s="47">
        <v>0</v>
      </c>
      <c r="P50" s="47">
        <v>0</v>
      </c>
      <c r="Q50" s="47">
        <v>0</v>
      </c>
      <c r="R50" s="47">
        <f t="shared" si="17"/>
        <v>300000</v>
      </c>
      <c r="S50" s="47">
        <v>0</v>
      </c>
      <c r="T50" s="47">
        <v>0</v>
      </c>
      <c r="U50" s="47">
        <f t="shared" si="18"/>
        <v>300000</v>
      </c>
      <c r="V50" s="50" t="s">
        <v>241</v>
      </c>
      <c r="W50" s="50" t="s">
        <v>261</v>
      </c>
      <c r="X50" s="50" t="s">
        <v>242</v>
      </c>
      <c r="Y50" s="54">
        <v>2023</v>
      </c>
      <c r="Z50" s="52" t="s">
        <v>44</v>
      </c>
      <c r="AZ50" s="83"/>
      <c r="BA50" s="83"/>
      <c r="BB50" s="83"/>
    </row>
    <row r="51" spans="1:54" s="82" customFormat="1" ht="191.25" customHeight="1" x14ac:dyDescent="0.25">
      <c r="A51" s="92" t="s">
        <v>246</v>
      </c>
      <c r="B51" s="47" t="s">
        <v>293</v>
      </c>
      <c r="C51" s="47" t="s">
        <v>294</v>
      </c>
      <c r="D51" s="89">
        <v>30000</v>
      </c>
      <c r="E51" s="48">
        <f>SUM(I51+U51)</f>
        <v>30000</v>
      </c>
      <c r="F51" s="47">
        <v>30000</v>
      </c>
      <c r="G51" s="47">
        <v>0</v>
      </c>
      <c r="H51" s="47">
        <v>0</v>
      </c>
      <c r="I51" s="47">
        <f>SUM(F51:H51)</f>
        <v>30000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  <c r="Q51" s="47">
        <v>0</v>
      </c>
      <c r="R51" s="47">
        <f>SUM(J51:Q51)</f>
        <v>0</v>
      </c>
      <c r="S51" s="47">
        <v>0</v>
      </c>
      <c r="T51" s="47">
        <v>0</v>
      </c>
      <c r="U51" s="47">
        <f>SUM(R51:T51)</f>
        <v>0</v>
      </c>
      <c r="V51" s="50" t="s">
        <v>241</v>
      </c>
      <c r="W51" s="50" t="s">
        <v>295</v>
      </c>
      <c r="X51" s="50" t="s">
        <v>242</v>
      </c>
      <c r="Y51" s="54">
        <v>2023</v>
      </c>
      <c r="Z51" s="52" t="s">
        <v>44</v>
      </c>
      <c r="AZ51" s="83"/>
      <c r="BA51" s="83"/>
      <c r="BB51" s="83"/>
    </row>
    <row r="52" spans="1:54" s="82" customFormat="1" ht="204" customHeight="1" x14ac:dyDescent="0.25">
      <c r="A52" s="92" t="s">
        <v>246</v>
      </c>
      <c r="B52" s="47" t="s">
        <v>296</v>
      </c>
      <c r="C52" s="47" t="s">
        <v>297</v>
      </c>
      <c r="D52" s="89">
        <v>90000</v>
      </c>
      <c r="E52" s="48">
        <f>SUM(I52+U52)</f>
        <v>90000</v>
      </c>
      <c r="F52" s="47">
        <v>90000</v>
      </c>
      <c r="G52" s="47">
        <v>0</v>
      </c>
      <c r="H52" s="47">
        <v>0</v>
      </c>
      <c r="I52" s="47">
        <f>SUM(F52:H52)</f>
        <v>90000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f>SUM(J52:Q52)</f>
        <v>0</v>
      </c>
      <c r="S52" s="47">
        <v>0</v>
      </c>
      <c r="T52" s="47">
        <v>0</v>
      </c>
      <c r="U52" s="47">
        <f>SUM(R52:T52)</f>
        <v>0</v>
      </c>
      <c r="V52" s="50" t="s">
        <v>241</v>
      </c>
      <c r="W52" s="50" t="s">
        <v>298</v>
      </c>
      <c r="X52" s="50" t="s">
        <v>242</v>
      </c>
      <c r="Y52" s="54">
        <v>2023</v>
      </c>
      <c r="Z52" s="52" t="s">
        <v>44</v>
      </c>
      <c r="AZ52" s="83"/>
      <c r="BA52" s="83"/>
      <c r="BB52" s="83"/>
    </row>
    <row r="53" spans="1:54" s="82" customFormat="1" ht="204" customHeight="1" x14ac:dyDescent="0.25">
      <c r="A53" s="92" t="s">
        <v>246</v>
      </c>
      <c r="B53" s="47" t="s">
        <v>299</v>
      </c>
      <c r="C53" s="47" t="s">
        <v>300</v>
      </c>
      <c r="D53" s="89">
        <v>95000</v>
      </c>
      <c r="E53" s="48">
        <f>SUM(I53+U53)</f>
        <v>95000</v>
      </c>
      <c r="F53" s="47">
        <v>95000</v>
      </c>
      <c r="G53" s="47">
        <v>0</v>
      </c>
      <c r="H53" s="47">
        <v>0</v>
      </c>
      <c r="I53" s="47">
        <f>SUM(F53:H53)</f>
        <v>95000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f>SUM(J53:Q53)</f>
        <v>0</v>
      </c>
      <c r="S53" s="47">
        <v>0</v>
      </c>
      <c r="T53" s="47">
        <v>0</v>
      </c>
      <c r="U53" s="47">
        <f>SUM(R53:T53)</f>
        <v>0</v>
      </c>
      <c r="V53" s="50" t="s">
        <v>241</v>
      </c>
      <c r="W53" s="50" t="s">
        <v>301</v>
      </c>
      <c r="X53" s="50" t="s">
        <v>242</v>
      </c>
      <c r="Y53" s="54">
        <v>2023</v>
      </c>
      <c r="Z53" s="52" t="s">
        <v>44</v>
      </c>
      <c r="AZ53" s="83"/>
      <c r="BA53" s="83"/>
      <c r="BB53" s="83"/>
    </row>
    <row r="54" spans="1:54" s="82" customFormat="1" ht="156" customHeight="1" x14ac:dyDescent="0.25">
      <c r="A54" s="92" t="s">
        <v>246</v>
      </c>
      <c r="B54" s="47" t="s">
        <v>302</v>
      </c>
      <c r="C54" s="47" t="s">
        <v>303</v>
      </c>
      <c r="D54" s="89">
        <v>35000</v>
      </c>
      <c r="E54" s="48">
        <f>SUM(I54+U54)</f>
        <v>35000</v>
      </c>
      <c r="F54" s="47">
        <v>35000</v>
      </c>
      <c r="G54" s="47">
        <v>0</v>
      </c>
      <c r="H54" s="47">
        <v>0</v>
      </c>
      <c r="I54" s="47">
        <f>SUM(F54:H54)</f>
        <v>35000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f>SUM(J54:Q54)</f>
        <v>0</v>
      </c>
      <c r="S54" s="47">
        <v>0</v>
      </c>
      <c r="T54" s="47">
        <v>0</v>
      </c>
      <c r="U54" s="47">
        <f>SUM(R54:T54)</f>
        <v>0</v>
      </c>
      <c r="V54" s="50" t="s">
        <v>241</v>
      </c>
      <c r="W54" s="50" t="s">
        <v>304</v>
      </c>
      <c r="X54" s="50" t="s">
        <v>242</v>
      </c>
      <c r="Y54" s="54">
        <v>2023</v>
      </c>
      <c r="Z54" s="52" t="s">
        <v>44</v>
      </c>
      <c r="AZ54" s="83"/>
      <c r="BA54" s="83"/>
      <c r="BB54" s="83"/>
    </row>
    <row r="55" spans="1:54" s="82" customFormat="1" ht="144" customHeight="1" x14ac:dyDescent="0.25">
      <c r="A55" s="56" t="s">
        <v>243</v>
      </c>
      <c r="B55" s="47" t="s">
        <v>263</v>
      </c>
      <c r="C55" s="47" t="s">
        <v>264</v>
      </c>
      <c r="D55" s="89">
        <v>1480000</v>
      </c>
      <c r="E55" s="48">
        <f t="shared" ref="E55:E61" si="21">SUM(I55+U55)</f>
        <v>1480000</v>
      </c>
      <c r="F55" s="47">
        <v>1480000</v>
      </c>
      <c r="G55" s="47">
        <v>0</v>
      </c>
      <c r="H55" s="47">
        <v>0</v>
      </c>
      <c r="I55" s="47">
        <f t="shared" si="20"/>
        <v>1480000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47">
        <v>0</v>
      </c>
      <c r="R55" s="47">
        <f t="shared" ref="R55:R60" si="22">SUM(J55:Q55)</f>
        <v>0</v>
      </c>
      <c r="S55" s="47">
        <v>0</v>
      </c>
      <c r="T55" s="47">
        <v>0</v>
      </c>
      <c r="U55" s="47">
        <f t="shared" ref="U55:U61" si="23">SUM(R55:T55)</f>
        <v>0</v>
      </c>
      <c r="V55" s="50" t="s">
        <v>241</v>
      </c>
      <c r="W55" s="50" t="s">
        <v>261</v>
      </c>
      <c r="X55" s="50" t="s">
        <v>242</v>
      </c>
      <c r="Y55" s="54">
        <v>2023</v>
      </c>
      <c r="Z55" s="52" t="s">
        <v>44</v>
      </c>
      <c r="AZ55" s="83"/>
      <c r="BA55" s="83"/>
      <c r="BB55" s="83"/>
    </row>
    <row r="56" spans="1:54" s="82" customFormat="1" ht="112.5" customHeight="1" x14ac:dyDescent="0.25">
      <c r="A56" s="56" t="s">
        <v>243</v>
      </c>
      <c r="B56" s="47" t="s">
        <v>265</v>
      </c>
      <c r="C56" s="47" t="s">
        <v>305</v>
      </c>
      <c r="D56" s="89">
        <v>100000</v>
      </c>
      <c r="E56" s="48">
        <f t="shared" si="21"/>
        <v>100000</v>
      </c>
      <c r="F56" s="47">
        <v>100000</v>
      </c>
      <c r="G56" s="47">
        <v>0</v>
      </c>
      <c r="H56" s="47">
        <v>0</v>
      </c>
      <c r="I56" s="47">
        <f t="shared" si="20"/>
        <v>100000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47">
        <v>0</v>
      </c>
      <c r="R56" s="47">
        <f t="shared" si="22"/>
        <v>0</v>
      </c>
      <c r="S56" s="47">
        <v>0</v>
      </c>
      <c r="T56" s="47">
        <v>0</v>
      </c>
      <c r="U56" s="47">
        <f t="shared" si="23"/>
        <v>0</v>
      </c>
      <c r="V56" s="50" t="s">
        <v>241</v>
      </c>
      <c r="W56" s="50" t="s">
        <v>266</v>
      </c>
      <c r="X56" s="50" t="s">
        <v>242</v>
      </c>
      <c r="Y56" s="54">
        <v>2023</v>
      </c>
      <c r="Z56" s="52" t="s">
        <v>44</v>
      </c>
      <c r="AZ56" s="83"/>
      <c r="BA56" s="83"/>
      <c r="BB56" s="83"/>
    </row>
    <row r="57" spans="1:54" s="82" customFormat="1" ht="103.5" customHeight="1" x14ac:dyDescent="0.25">
      <c r="A57" s="56" t="s">
        <v>246</v>
      </c>
      <c r="B57" s="47" t="s">
        <v>278</v>
      </c>
      <c r="C57" s="47" t="s">
        <v>267</v>
      </c>
      <c r="D57" s="89">
        <v>150000</v>
      </c>
      <c r="E57" s="48">
        <f t="shared" si="21"/>
        <v>150000</v>
      </c>
      <c r="F57" s="47">
        <v>150000</v>
      </c>
      <c r="G57" s="47">
        <v>0</v>
      </c>
      <c r="H57" s="47">
        <v>0</v>
      </c>
      <c r="I57" s="47">
        <f t="shared" si="20"/>
        <v>150000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47">
        <v>0</v>
      </c>
      <c r="R57" s="47">
        <f t="shared" si="22"/>
        <v>0</v>
      </c>
      <c r="S57" s="47">
        <v>0</v>
      </c>
      <c r="T57" s="47">
        <v>0</v>
      </c>
      <c r="U57" s="47">
        <f t="shared" si="23"/>
        <v>0</v>
      </c>
      <c r="V57" s="50" t="s">
        <v>241</v>
      </c>
      <c r="W57" s="50" t="s">
        <v>268</v>
      </c>
      <c r="X57" s="50" t="s">
        <v>242</v>
      </c>
      <c r="Y57" s="54">
        <v>2023</v>
      </c>
      <c r="Z57" s="52" t="s">
        <v>44</v>
      </c>
      <c r="AZ57" s="83"/>
      <c r="BA57" s="83"/>
      <c r="BB57" s="83"/>
    </row>
    <row r="58" spans="1:54" s="82" customFormat="1" ht="133.5" customHeight="1" x14ac:dyDescent="0.25">
      <c r="A58" s="56" t="s">
        <v>246</v>
      </c>
      <c r="B58" s="47" t="s">
        <v>269</v>
      </c>
      <c r="C58" s="47" t="s">
        <v>270</v>
      </c>
      <c r="D58" s="89">
        <v>100000</v>
      </c>
      <c r="E58" s="48">
        <f t="shared" si="21"/>
        <v>100000</v>
      </c>
      <c r="F58" s="47">
        <v>100000</v>
      </c>
      <c r="G58" s="47">
        <v>0</v>
      </c>
      <c r="H58" s="47">
        <v>0</v>
      </c>
      <c r="I58" s="47">
        <f t="shared" si="20"/>
        <v>100000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f t="shared" si="22"/>
        <v>0</v>
      </c>
      <c r="S58" s="47">
        <v>0</v>
      </c>
      <c r="T58" s="47">
        <v>0</v>
      </c>
      <c r="U58" s="47">
        <f t="shared" si="23"/>
        <v>0</v>
      </c>
      <c r="V58" s="50" t="s">
        <v>241</v>
      </c>
      <c r="W58" s="50" t="s">
        <v>273</v>
      </c>
      <c r="X58" s="50" t="s">
        <v>242</v>
      </c>
      <c r="Y58" s="54">
        <v>2023</v>
      </c>
      <c r="Z58" s="52" t="s">
        <v>44</v>
      </c>
      <c r="AZ58" s="83"/>
      <c r="BA58" s="83"/>
      <c r="BB58" s="83"/>
    </row>
    <row r="59" spans="1:54" s="82" customFormat="1" ht="133.5" customHeight="1" x14ac:dyDescent="0.25">
      <c r="A59" s="56" t="s">
        <v>246</v>
      </c>
      <c r="B59" s="47" t="s">
        <v>271</v>
      </c>
      <c r="C59" s="47" t="s">
        <v>272</v>
      </c>
      <c r="D59" s="89">
        <v>100000</v>
      </c>
      <c r="E59" s="48">
        <f t="shared" si="21"/>
        <v>100000</v>
      </c>
      <c r="F59" s="47">
        <v>100000</v>
      </c>
      <c r="G59" s="47">
        <v>0</v>
      </c>
      <c r="H59" s="47">
        <v>0</v>
      </c>
      <c r="I59" s="47">
        <f t="shared" si="20"/>
        <v>100000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f t="shared" si="22"/>
        <v>0</v>
      </c>
      <c r="S59" s="47">
        <v>0</v>
      </c>
      <c r="T59" s="47">
        <v>0</v>
      </c>
      <c r="U59" s="47">
        <f t="shared" si="23"/>
        <v>0</v>
      </c>
      <c r="V59" s="50" t="s">
        <v>241</v>
      </c>
      <c r="W59" s="50" t="s">
        <v>274</v>
      </c>
      <c r="X59" s="50" t="s">
        <v>242</v>
      </c>
      <c r="Y59" s="54">
        <v>2023</v>
      </c>
      <c r="Z59" s="52" t="s">
        <v>44</v>
      </c>
      <c r="AZ59" s="83"/>
      <c r="BA59" s="83"/>
      <c r="BB59" s="83"/>
    </row>
    <row r="60" spans="1:54" s="82" customFormat="1" ht="166.5" customHeight="1" x14ac:dyDescent="0.25">
      <c r="A60" s="56" t="s">
        <v>246</v>
      </c>
      <c r="B60" s="47" t="s">
        <v>275</v>
      </c>
      <c r="C60" s="47" t="s">
        <v>276</v>
      </c>
      <c r="D60" s="89">
        <v>20000</v>
      </c>
      <c r="E60" s="48">
        <f t="shared" si="21"/>
        <v>20000</v>
      </c>
      <c r="F60" s="47">
        <v>20000</v>
      </c>
      <c r="G60" s="47">
        <v>0</v>
      </c>
      <c r="H60" s="47">
        <v>0</v>
      </c>
      <c r="I60" s="47">
        <f t="shared" si="20"/>
        <v>20000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f t="shared" si="22"/>
        <v>0</v>
      </c>
      <c r="S60" s="47">
        <v>0</v>
      </c>
      <c r="T60" s="47">
        <v>0</v>
      </c>
      <c r="U60" s="47">
        <f t="shared" si="23"/>
        <v>0</v>
      </c>
      <c r="V60" s="50" t="s">
        <v>241</v>
      </c>
      <c r="W60" s="50" t="s">
        <v>277</v>
      </c>
      <c r="X60" s="50" t="s">
        <v>242</v>
      </c>
      <c r="Y60" s="54">
        <v>2023</v>
      </c>
      <c r="Z60" s="52" t="s">
        <v>44</v>
      </c>
      <c r="AZ60" s="83"/>
      <c r="BA60" s="83"/>
      <c r="BB60" s="83"/>
    </row>
    <row r="61" spans="1:54" ht="254.25" customHeight="1" x14ac:dyDescent="0.25">
      <c r="A61" s="56" t="s">
        <v>188</v>
      </c>
      <c r="B61" s="46" t="s">
        <v>195</v>
      </c>
      <c r="C61" s="46" t="s">
        <v>196</v>
      </c>
      <c r="D61" s="88">
        <v>6198.51</v>
      </c>
      <c r="E61" s="77">
        <f t="shared" si="21"/>
        <v>6198.51</v>
      </c>
      <c r="F61" s="47">
        <v>0</v>
      </c>
      <c r="G61" s="47">
        <v>0</v>
      </c>
      <c r="H61" s="47">
        <v>0</v>
      </c>
      <c r="I61" s="48">
        <f t="shared" si="20"/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6198.51</v>
      </c>
      <c r="Q61" s="47">
        <v>0</v>
      </c>
      <c r="R61" s="46">
        <f t="shared" si="13"/>
        <v>6198.51</v>
      </c>
      <c r="S61" s="47">
        <v>0</v>
      </c>
      <c r="T61" s="47">
        <v>0</v>
      </c>
      <c r="U61" s="48">
        <f t="shared" si="23"/>
        <v>6198.51</v>
      </c>
      <c r="V61" s="46" t="s">
        <v>192</v>
      </c>
      <c r="W61" s="51" t="s">
        <v>190</v>
      </c>
      <c r="X61" s="46" t="s">
        <v>191</v>
      </c>
      <c r="Y61" s="52" t="s">
        <v>201</v>
      </c>
      <c r="Z61" s="52" t="s">
        <v>44</v>
      </c>
      <c r="AZ61" s="40"/>
      <c r="BA61" s="40"/>
      <c r="BB61" s="40"/>
    </row>
    <row r="62" spans="1:54" ht="79.5" customHeight="1" x14ac:dyDescent="0.25">
      <c r="A62" s="56" t="s">
        <v>115</v>
      </c>
      <c r="B62" s="51" t="s">
        <v>116</v>
      </c>
      <c r="C62" s="46" t="s">
        <v>203</v>
      </c>
      <c r="D62" s="88">
        <v>32643</v>
      </c>
      <c r="E62" s="77">
        <f t="shared" si="7"/>
        <v>32643</v>
      </c>
      <c r="F62" s="46">
        <v>32643</v>
      </c>
      <c r="G62" s="46">
        <v>0</v>
      </c>
      <c r="H62" s="46">
        <v>0</v>
      </c>
      <c r="I62" s="77">
        <f t="shared" si="15"/>
        <v>32643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f t="shared" si="2"/>
        <v>0</v>
      </c>
      <c r="S62" s="46">
        <v>0</v>
      </c>
      <c r="T62" s="46">
        <v>0</v>
      </c>
      <c r="U62" s="48">
        <f t="shared" si="10"/>
        <v>0</v>
      </c>
      <c r="V62" s="50" t="s">
        <v>117</v>
      </c>
      <c r="W62" s="50">
        <v>511700</v>
      </c>
      <c r="X62" s="50" t="s">
        <v>117</v>
      </c>
      <c r="Y62" s="52" t="s">
        <v>102</v>
      </c>
      <c r="Z62" s="52" t="s">
        <v>44</v>
      </c>
      <c r="AZ62" s="40"/>
      <c r="BA62" s="40"/>
      <c r="BB62" s="40"/>
    </row>
    <row r="63" spans="1:54" ht="81" customHeight="1" x14ac:dyDescent="0.25">
      <c r="A63" s="57" t="s">
        <v>115</v>
      </c>
      <c r="B63" s="46" t="s">
        <v>118</v>
      </c>
      <c r="C63" s="46" t="s">
        <v>203</v>
      </c>
      <c r="D63" s="88">
        <v>81760.179999999993</v>
      </c>
      <c r="E63" s="77">
        <f>SUM(I63+U63)</f>
        <v>81760.179999999993</v>
      </c>
      <c r="F63" s="46">
        <v>81760.179999999993</v>
      </c>
      <c r="G63" s="46">
        <v>0</v>
      </c>
      <c r="H63" s="46">
        <v>0</v>
      </c>
      <c r="I63" s="77">
        <f>SUM(F63:H63)</f>
        <v>81760.179999999993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f t="shared" si="2"/>
        <v>0</v>
      </c>
      <c r="S63" s="46">
        <v>0</v>
      </c>
      <c r="T63" s="46">
        <v>0</v>
      </c>
      <c r="U63" s="48">
        <f t="shared" si="10"/>
        <v>0</v>
      </c>
      <c r="V63" s="50" t="s">
        <v>117</v>
      </c>
      <c r="W63" s="50">
        <v>511700</v>
      </c>
      <c r="X63" s="50" t="s">
        <v>117</v>
      </c>
      <c r="Y63" s="52" t="s">
        <v>126</v>
      </c>
      <c r="Z63" s="52" t="s">
        <v>44</v>
      </c>
      <c r="AZ63" s="40"/>
      <c r="BA63" s="40"/>
      <c r="BB63" s="40"/>
    </row>
    <row r="64" spans="1:54" ht="71.25" customHeight="1" x14ac:dyDescent="0.25">
      <c r="A64" s="57" t="s">
        <v>115</v>
      </c>
      <c r="B64" s="46" t="s">
        <v>119</v>
      </c>
      <c r="C64" s="46" t="s">
        <v>203</v>
      </c>
      <c r="D64" s="88">
        <v>80966</v>
      </c>
      <c r="E64" s="77">
        <f t="shared" si="7"/>
        <v>56676</v>
      </c>
      <c r="F64" s="46">
        <v>56676</v>
      </c>
      <c r="G64" s="46">
        <v>0</v>
      </c>
      <c r="H64" s="46">
        <v>0</v>
      </c>
      <c r="I64" s="77">
        <f t="shared" si="15"/>
        <v>56676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f t="shared" si="2"/>
        <v>0</v>
      </c>
      <c r="S64" s="46">
        <v>0</v>
      </c>
      <c r="T64" s="46">
        <v>0</v>
      </c>
      <c r="U64" s="48">
        <f t="shared" si="10"/>
        <v>0</v>
      </c>
      <c r="V64" s="50" t="s">
        <v>117</v>
      </c>
      <c r="W64" s="50">
        <v>511700</v>
      </c>
      <c r="X64" s="50" t="s">
        <v>117</v>
      </c>
      <c r="Y64" s="52" t="s">
        <v>126</v>
      </c>
      <c r="Z64" s="52" t="s">
        <v>44</v>
      </c>
      <c r="AZ64" s="40"/>
      <c r="BA64" s="40"/>
      <c r="BB64" s="40"/>
    </row>
    <row r="65" spans="1:54" ht="85.5" customHeight="1" x14ac:dyDescent="0.25">
      <c r="A65" s="57" t="s">
        <v>115</v>
      </c>
      <c r="B65" s="46" t="s">
        <v>120</v>
      </c>
      <c r="C65" s="46" t="s">
        <v>203</v>
      </c>
      <c r="D65" s="88">
        <v>78493</v>
      </c>
      <c r="E65" s="77">
        <f t="shared" si="7"/>
        <v>7849</v>
      </c>
      <c r="F65" s="46">
        <v>7849</v>
      </c>
      <c r="G65" s="46">
        <v>0</v>
      </c>
      <c r="H65" s="46">
        <v>0</v>
      </c>
      <c r="I65" s="77">
        <f t="shared" si="15"/>
        <v>7849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f t="shared" ref="R65:R72" si="24">SUM(J65:Q65)</f>
        <v>0</v>
      </c>
      <c r="S65" s="46">
        <v>0</v>
      </c>
      <c r="T65" s="46">
        <v>0</v>
      </c>
      <c r="U65" s="48">
        <f t="shared" si="10"/>
        <v>0</v>
      </c>
      <c r="V65" s="50" t="s">
        <v>117</v>
      </c>
      <c r="W65" s="50">
        <v>511700</v>
      </c>
      <c r="X65" s="50" t="s">
        <v>117</v>
      </c>
      <c r="Y65" s="52" t="s">
        <v>126</v>
      </c>
      <c r="Z65" s="52" t="s">
        <v>44</v>
      </c>
      <c r="AZ65" s="40"/>
      <c r="BA65" s="40"/>
      <c r="BB65" s="40"/>
    </row>
    <row r="66" spans="1:54" ht="94.5" customHeight="1" x14ac:dyDescent="0.25">
      <c r="A66" s="57" t="s">
        <v>115</v>
      </c>
      <c r="B66" s="46" t="s">
        <v>121</v>
      </c>
      <c r="C66" s="46" t="s">
        <v>203</v>
      </c>
      <c r="D66" s="88">
        <v>51678.9</v>
      </c>
      <c r="E66" s="77">
        <f t="shared" ref="E66:E72" si="25">SUM(I66+U66)</f>
        <v>51678.9</v>
      </c>
      <c r="F66" s="46">
        <v>51678.9</v>
      </c>
      <c r="G66" s="46">
        <v>0</v>
      </c>
      <c r="H66" s="46">
        <v>0</v>
      </c>
      <c r="I66" s="77">
        <f t="shared" ref="I66:I72" si="26">SUM(F66:H66)</f>
        <v>51678.9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f t="shared" si="24"/>
        <v>0</v>
      </c>
      <c r="S66" s="46">
        <v>0</v>
      </c>
      <c r="T66" s="46">
        <v>0</v>
      </c>
      <c r="U66" s="48">
        <f t="shared" si="10"/>
        <v>0</v>
      </c>
      <c r="V66" s="50" t="s">
        <v>117</v>
      </c>
      <c r="W66" s="50">
        <v>511700</v>
      </c>
      <c r="X66" s="50" t="s">
        <v>117</v>
      </c>
      <c r="Y66" s="52" t="s">
        <v>126</v>
      </c>
      <c r="Z66" s="52" t="s">
        <v>44</v>
      </c>
      <c r="AZ66" s="40"/>
      <c r="BA66" s="40"/>
      <c r="BB66" s="40"/>
    </row>
    <row r="67" spans="1:54" ht="129.75" customHeight="1" x14ac:dyDescent="0.25">
      <c r="A67" s="73" t="s">
        <v>279</v>
      </c>
      <c r="B67" s="46" t="s">
        <v>280</v>
      </c>
      <c r="C67" s="46" t="s">
        <v>281</v>
      </c>
      <c r="D67" s="88">
        <v>3120000</v>
      </c>
      <c r="E67" s="77">
        <f>SUM(I67+U67)</f>
        <v>3120000</v>
      </c>
      <c r="F67" s="46">
        <v>0</v>
      </c>
      <c r="G67" s="46">
        <v>0</v>
      </c>
      <c r="H67" s="46">
        <v>0</v>
      </c>
      <c r="I67" s="77">
        <f>SUM(F67:H67)</f>
        <v>0</v>
      </c>
      <c r="J67" s="46">
        <v>0</v>
      </c>
      <c r="K67" s="46">
        <v>0</v>
      </c>
      <c r="L67" s="46">
        <v>0</v>
      </c>
      <c r="M67" s="46">
        <v>3120000</v>
      </c>
      <c r="N67" s="46">
        <v>0</v>
      </c>
      <c r="O67" s="46">
        <v>0</v>
      </c>
      <c r="P67" s="46">
        <v>0</v>
      </c>
      <c r="Q67" s="46">
        <v>0</v>
      </c>
      <c r="R67" s="46">
        <f>SUM(J67:Q67)</f>
        <v>3120000</v>
      </c>
      <c r="S67" s="46">
        <v>0</v>
      </c>
      <c r="T67" s="46">
        <v>0</v>
      </c>
      <c r="U67" s="48">
        <f>SUM(R67:T67)</f>
        <v>3120000</v>
      </c>
      <c r="V67" s="50" t="s">
        <v>283</v>
      </c>
      <c r="W67" s="50" t="s">
        <v>285</v>
      </c>
      <c r="X67" s="50" t="s">
        <v>284</v>
      </c>
      <c r="Y67" s="52" t="s">
        <v>126</v>
      </c>
      <c r="Z67" s="52" t="s">
        <v>44</v>
      </c>
      <c r="AZ67" s="40"/>
      <c r="BA67" s="40"/>
      <c r="BB67" s="40"/>
    </row>
    <row r="68" spans="1:54" ht="129.75" customHeight="1" x14ac:dyDescent="0.25">
      <c r="A68" s="73" t="s">
        <v>279</v>
      </c>
      <c r="B68" s="46" t="s">
        <v>286</v>
      </c>
      <c r="C68" s="46" t="s">
        <v>287</v>
      </c>
      <c r="D68" s="88">
        <v>6250000</v>
      </c>
      <c r="E68" s="77">
        <f>SUM(I68+U68)</f>
        <v>6250000</v>
      </c>
      <c r="F68" s="46">
        <v>0</v>
      </c>
      <c r="G68" s="46">
        <v>0</v>
      </c>
      <c r="H68" s="46">
        <v>0</v>
      </c>
      <c r="I68" s="77">
        <f>SUM(F68:H68)</f>
        <v>0</v>
      </c>
      <c r="J68" s="46">
        <v>0</v>
      </c>
      <c r="K68" s="46">
        <v>0</v>
      </c>
      <c r="L68" s="46">
        <v>0</v>
      </c>
      <c r="M68" s="46">
        <v>6250000</v>
      </c>
      <c r="N68" s="46">
        <v>0</v>
      </c>
      <c r="O68" s="46">
        <v>0</v>
      </c>
      <c r="P68" s="46">
        <v>0</v>
      </c>
      <c r="Q68" s="46">
        <v>0</v>
      </c>
      <c r="R68" s="46">
        <f>SUM(J68:Q68)</f>
        <v>6250000</v>
      </c>
      <c r="S68" s="46">
        <v>0</v>
      </c>
      <c r="T68" s="46">
        <v>0</v>
      </c>
      <c r="U68" s="48">
        <f>SUM(R68:T68)</f>
        <v>6250000</v>
      </c>
      <c r="V68" s="50" t="s">
        <v>283</v>
      </c>
      <c r="W68" s="50" t="s">
        <v>285</v>
      </c>
      <c r="X68" s="50" t="s">
        <v>284</v>
      </c>
      <c r="Y68" s="52" t="s">
        <v>126</v>
      </c>
      <c r="Z68" s="52" t="s">
        <v>44</v>
      </c>
      <c r="AZ68" s="40"/>
      <c r="BA68" s="40"/>
      <c r="BB68" s="40"/>
    </row>
    <row r="69" spans="1:54" ht="156" customHeight="1" x14ac:dyDescent="0.25">
      <c r="A69" s="73" t="s">
        <v>290</v>
      </c>
      <c r="B69" s="46" t="s">
        <v>289</v>
      </c>
      <c r="C69" s="46" t="s">
        <v>291</v>
      </c>
      <c r="D69" s="88">
        <v>2526000</v>
      </c>
      <c r="E69" s="77">
        <f>SUM(I69+U69)</f>
        <v>2526000</v>
      </c>
      <c r="F69" s="46">
        <v>0</v>
      </c>
      <c r="G69" s="46">
        <v>0</v>
      </c>
      <c r="H69" s="46">
        <v>0</v>
      </c>
      <c r="I69" s="77">
        <f>SUM(F69:H69)</f>
        <v>0</v>
      </c>
      <c r="J69" s="46">
        <v>0</v>
      </c>
      <c r="K69" s="46">
        <v>0</v>
      </c>
      <c r="L69" s="46">
        <v>0</v>
      </c>
      <c r="M69" s="46">
        <v>2526000</v>
      </c>
      <c r="N69" s="46">
        <v>0</v>
      </c>
      <c r="O69" s="46">
        <v>0</v>
      </c>
      <c r="P69" s="46">
        <v>0</v>
      </c>
      <c r="Q69" s="46">
        <v>0</v>
      </c>
      <c r="R69" s="46">
        <f>SUM(J69:Q69)</f>
        <v>2526000</v>
      </c>
      <c r="S69" s="46">
        <v>0</v>
      </c>
      <c r="T69" s="46">
        <v>0</v>
      </c>
      <c r="U69" s="48">
        <f>SUM(R69:T69)</f>
        <v>2526000</v>
      </c>
      <c r="V69" s="50" t="s">
        <v>292</v>
      </c>
      <c r="W69" s="50"/>
      <c r="X69" s="50" t="s">
        <v>284</v>
      </c>
      <c r="Y69" s="52" t="s">
        <v>126</v>
      </c>
      <c r="Z69" s="52" t="s">
        <v>44</v>
      </c>
      <c r="AZ69" s="40"/>
      <c r="BA69" s="40"/>
      <c r="BB69" s="40"/>
    </row>
    <row r="70" spans="1:54" ht="163.5" customHeight="1" x14ac:dyDescent="0.25">
      <c r="A70" s="73" t="s">
        <v>232</v>
      </c>
      <c r="B70" s="46" t="s">
        <v>231</v>
      </c>
      <c r="C70" s="46" t="s">
        <v>233</v>
      </c>
      <c r="D70" s="88">
        <v>10000</v>
      </c>
      <c r="E70" s="77">
        <f t="shared" si="25"/>
        <v>10000</v>
      </c>
      <c r="F70" s="46">
        <v>10000</v>
      </c>
      <c r="G70" s="46">
        <v>0</v>
      </c>
      <c r="H70" s="46">
        <v>0</v>
      </c>
      <c r="I70" s="77">
        <f t="shared" si="26"/>
        <v>10000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f t="shared" si="24"/>
        <v>0</v>
      </c>
      <c r="S70" s="46">
        <v>0</v>
      </c>
      <c r="T70" s="46">
        <v>0</v>
      </c>
      <c r="U70" s="48">
        <f t="shared" ref="U70:U72" si="27">SUM(R70:T70)</f>
        <v>0</v>
      </c>
      <c r="V70" s="50" t="s">
        <v>206</v>
      </c>
      <c r="W70" s="50" t="s">
        <v>234</v>
      </c>
      <c r="X70" s="50" t="s">
        <v>206</v>
      </c>
      <c r="Y70" s="52" t="s">
        <v>126</v>
      </c>
      <c r="Z70" s="52" t="s">
        <v>44</v>
      </c>
      <c r="AZ70" s="40"/>
      <c r="BA70" s="40"/>
      <c r="BB70" s="40"/>
    </row>
    <row r="71" spans="1:54" ht="195" customHeight="1" x14ac:dyDescent="0.25">
      <c r="A71" s="73" t="s">
        <v>224</v>
      </c>
      <c r="B71" s="50" t="s">
        <v>223</v>
      </c>
      <c r="C71" s="50" t="s">
        <v>225</v>
      </c>
      <c r="D71" s="88">
        <v>30000</v>
      </c>
      <c r="E71" s="77">
        <f t="shared" si="25"/>
        <v>30000</v>
      </c>
      <c r="F71" s="78">
        <v>30000</v>
      </c>
      <c r="G71" s="47">
        <v>0</v>
      </c>
      <c r="H71" s="47">
        <v>0</v>
      </c>
      <c r="I71" s="48">
        <f t="shared" si="26"/>
        <v>30000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78">
        <v>0</v>
      </c>
      <c r="Q71" s="47">
        <v>0</v>
      </c>
      <c r="R71" s="46">
        <f t="shared" si="24"/>
        <v>0</v>
      </c>
      <c r="S71" s="47">
        <v>0</v>
      </c>
      <c r="T71" s="47">
        <v>0</v>
      </c>
      <c r="U71" s="48">
        <f t="shared" si="27"/>
        <v>0</v>
      </c>
      <c r="V71" s="46" t="s">
        <v>206</v>
      </c>
      <c r="W71" s="51" t="s">
        <v>226</v>
      </c>
      <c r="X71" s="46" t="s">
        <v>206</v>
      </c>
      <c r="Y71" s="52" t="s">
        <v>126</v>
      </c>
      <c r="Z71" s="52" t="s">
        <v>44</v>
      </c>
      <c r="AZ71" s="40"/>
      <c r="BA71" s="40"/>
      <c r="BB71" s="40"/>
    </row>
    <row r="72" spans="1:54" ht="186.75" customHeight="1" x14ac:dyDescent="0.25">
      <c r="A72" s="73" t="s">
        <v>209</v>
      </c>
      <c r="B72" s="46" t="s">
        <v>208</v>
      </c>
      <c r="C72" s="46" t="s">
        <v>210</v>
      </c>
      <c r="D72" s="88">
        <v>35000</v>
      </c>
      <c r="E72" s="77">
        <f t="shared" si="25"/>
        <v>35000</v>
      </c>
      <c r="F72" s="46">
        <v>35000</v>
      </c>
      <c r="G72" s="46">
        <v>0</v>
      </c>
      <c r="H72" s="46">
        <v>0</v>
      </c>
      <c r="I72" s="77">
        <f t="shared" si="26"/>
        <v>35000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f t="shared" si="24"/>
        <v>0</v>
      </c>
      <c r="S72" s="46">
        <v>0</v>
      </c>
      <c r="T72" s="46">
        <v>0</v>
      </c>
      <c r="U72" s="48">
        <f t="shared" si="27"/>
        <v>0</v>
      </c>
      <c r="V72" s="50" t="s">
        <v>206</v>
      </c>
      <c r="W72" s="50" t="s">
        <v>211</v>
      </c>
      <c r="X72" s="50" t="s">
        <v>206</v>
      </c>
      <c r="Y72" s="52" t="s">
        <v>126</v>
      </c>
      <c r="Z72" s="52" t="s">
        <v>44</v>
      </c>
      <c r="AZ72" s="40"/>
      <c r="BA72" s="40"/>
      <c r="BB72" s="40"/>
    </row>
    <row r="73" spans="1:54" ht="15" x14ac:dyDescent="0.25">
      <c r="A73" s="113" t="s">
        <v>288</v>
      </c>
      <c r="B73" s="113"/>
      <c r="C73" s="58"/>
      <c r="D73" s="91">
        <f t="shared" ref="D73:J73" si="28">SUM(D7:D72)</f>
        <v>72745486.590000004</v>
      </c>
      <c r="E73" s="59">
        <f t="shared" si="28"/>
        <v>73760552.789999992</v>
      </c>
      <c r="F73" s="59">
        <f t="shared" si="28"/>
        <v>8114022.2800000003</v>
      </c>
      <c r="G73" s="59">
        <f t="shared" si="28"/>
        <v>11073000</v>
      </c>
      <c r="H73" s="59">
        <f t="shared" si="28"/>
        <v>10928000</v>
      </c>
      <c r="I73" s="59">
        <f t="shared" si="28"/>
        <v>30115022.279999997</v>
      </c>
      <c r="J73" s="59">
        <f t="shared" si="28"/>
        <v>27471832</v>
      </c>
      <c r="K73" s="59">
        <f>SUM(K7:K72)</f>
        <v>0</v>
      </c>
      <c r="L73" s="59">
        <f>SUM(L7:L72)</f>
        <v>0</v>
      </c>
      <c r="M73" s="59">
        <f>SUM(M7:M72)</f>
        <v>11896000</v>
      </c>
      <c r="N73" s="59">
        <f>SUM(N7:N72)</f>
        <v>1600000</v>
      </c>
      <c r="O73" s="59">
        <f>SUM(O7:O72)</f>
        <v>0</v>
      </c>
      <c r="P73" s="59">
        <f>SUM(P7:P72)</f>
        <v>667698.51</v>
      </c>
      <c r="Q73" s="59">
        <f>SUM(Q7:Q72)</f>
        <v>0</v>
      </c>
      <c r="R73" s="59">
        <f>SUM(R7:R72)</f>
        <v>41635530.510000005</v>
      </c>
      <c r="S73" s="59">
        <f>SUM(S7:S72)</f>
        <v>2010000</v>
      </c>
      <c r="T73" s="59">
        <f>SUM(T7:T72)</f>
        <v>0</v>
      </c>
      <c r="U73" s="59">
        <f>SUM(U7:U72)</f>
        <v>43645530.510000005</v>
      </c>
      <c r="V73" s="97"/>
      <c r="W73" s="97"/>
      <c r="X73" s="97"/>
      <c r="Y73" s="97"/>
      <c r="Z73" s="97"/>
      <c r="AZ73" s="40"/>
      <c r="BA73" s="40"/>
      <c r="BB73" s="40"/>
    </row>
    <row r="74" spans="1:54" ht="30" customHeight="1" x14ac:dyDescent="0.25">
      <c r="D74" s="71"/>
      <c r="F74" s="38"/>
      <c r="I74" s="71"/>
      <c r="K74" s="41"/>
      <c r="T74" s="41"/>
    </row>
    <row r="75" spans="1:54" ht="36.75" customHeight="1" x14ac:dyDescent="0.25">
      <c r="A75" s="42" t="s">
        <v>30</v>
      </c>
      <c r="B75" s="42"/>
      <c r="C75" s="93" t="s">
        <v>62</v>
      </c>
      <c r="D75" s="94"/>
      <c r="E75" s="94"/>
      <c r="F75" s="38"/>
      <c r="I75" s="71"/>
      <c r="Q75" s="43"/>
    </row>
    <row r="76" spans="1:54" ht="39.75" customHeight="1" x14ac:dyDescent="0.25">
      <c r="A76" s="107" t="s">
        <v>31</v>
      </c>
      <c r="B76" s="107"/>
      <c r="C76" s="95" t="s">
        <v>63</v>
      </c>
      <c r="D76" s="96"/>
      <c r="E76" s="96"/>
      <c r="F76" s="38"/>
      <c r="I76" s="71"/>
    </row>
    <row r="77" spans="1:54" ht="48" customHeight="1" x14ac:dyDescent="0.25">
      <c r="A77" s="107"/>
      <c r="B77" s="107"/>
      <c r="C77" s="95" t="s">
        <v>32</v>
      </c>
      <c r="D77" s="96"/>
      <c r="E77" s="96"/>
      <c r="F77" s="38"/>
      <c r="I77" s="71"/>
    </row>
    <row r="78" spans="1:54" ht="28.5" customHeight="1" x14ac:dyDescent="0.25">
      <c r="C78" s="95" t="s">
        <v>64</v>
      </c>
      <c r="D78" s="96"/>
      <c r="E78" s="96"/>
      <c r="F78" s="38"/>
      <c r="I78" s="71"/>
    </row>
    <row r="79" spans="1:54" ht="15" x14ac:dyDescent="0.25">
      <c r="C79" s="95" t="s">
        <v>65</v>
      </c>
      <c r="D79" s="96"/>
      <c r="E79" s="96"/>
      <c r="F79" s="38"/>
      <c r="I79" s="71"/>
    </row>
    <row r="80" spans="1:54" x14ac:dyDescent="0.25">
      <c r="C80" s="38"/>
      <c r="F80" s="38"/>
      <c r="I80" s="71"/>
    </row>
    <row r="81" spans="3:9" x14ac:dyDescent="0.25">
      <c r="C81" s="38"/>
      <c r="F81" s="38"/>
      <c r="I81" s="71"/>
    </row>
    <row r="82" spans="3:9" x14ac:dyDescent="0.25">
      <c r="C82" s="38"/>
      <c r="F82" s="38"/>
      <c r="I82" s="71"/>
    </row>
    <row r="83" spans="3:9" x14ac:dyDescent="0.25">
      <c r="C83" s="38"/>
      <c r="F83" s="38"/>
      <c r="I83" s="71"/>
    </row>
    <row r="84" spans="3:9" x14ac:dyDescent="0.25">
      <c r="C84" s="38"/>
      <c r="F84" s="38"/>
      <c r="I84" s="71"/>
    </row>
    <row r="85" spans="3:9" x14ac:dyDescent="0.25">
      <c r="C85" s="38"/>
      <c r="F85" s="38"/>
      <c r="I85" s="71"/>
    </row>
    <row r="86" spans="3:9" x14ac:dyDescent="0.25">
      <c r="C86" s="38"/>
      <c r="F86" s="38"/>
      <c r="I86" s="71"/>
    </row>
    <row r="87" spans="3:9" x14ac:dyDescent="0.25">
      <c r="C87" s="38"/>
      <c r="F87" s="38"/>
      <c r="I87" s="71"/>
    </row>
    <row r="88" spans="3:9" x14ac:dyDescent="0.25">
      <c r="C88" s="38"/>
      <c r="F88" s="38"/>
      <c r="I88" s="71"/>
    </row>
    <row r="89" spans="3:9" x14ac:dyDescent="0.25">
      <c r="C89" s="38"/>
      <c r="F89" s="38"/>
      <c r="I89" s="71"/>
    </row>
    <row r="90" spans="3:9" x14ac:dyDescent="0.25">
      <c r="C90" s="38"/>
      <c r="F90" s="38"/>
      <c r="I90" s="71"/>
    </row>
    <row r="91" spans="3:9" x14ac:dyDescent="0.25">
      <c r="C91" s="38"/>
      <c r="F91" s="38"/>
      <c r="I91" s="71"/>
    </row>
    <row r="92" spans="3:9" x14ac:dyDescent="0.25">
      <c r="C92" s="38"/>
      <c r="F92" s="38"/>
      <c r="I92" s="71"/>
    </row>
    <row r="93" spans="3:9" x14ac:dyDescent="0.25">
      <c r="C93" s="38"/>
      <c r="F93" s="38"/>
      <c r="I93" s="71"/>
    </row>
    <row r="94" spans="3:9" x14ac:dyDescent="0.25">
      <c r="C94" s="38"/>
      <c r="F94" s="38"/>
      <c r="I94" s="71"/>
    </row>
    <row r="95" spans="3:9" x14ac:dyDescent="0.25">
      <c r="C95" s="38"/>
      <c r="F95" s="38"/>
      <c r="I95" s="71"/>
    </row>
    <row r="96" spans="3:9" x14ac:dyDescent="0.25">
      <c r="C96" s="38"/>
      <c r="F96" s="38"/>
      <c r="I96" s="71"/>
    </row>
    <row r="97" spans="6:9" x14ac:dyDescent="0.25">
      <c r="F97" s="38"/>
      <c r="I97" s="71"/>
    </row>
    <row r="98" spans="6:9" x14ac:dyDescent="0.25">
      <c r="F98" s="38"/>
      <c r="I98" s="71"/>
    </row>
    <row r="99" spans="6:9" x14ac:dyDescent="0.25">
      <c r="F99" s="38"/>
      <c r="I99" s="71"/>
    </row>
    <row r="100" spans="6:9" x14ac:dyDescent="0.25">
      <c r="F100" s="38"/>
      <c r="I100" s="71"/>
    </row>
    <row r="101" spans="6:9" x14ac:dyDescent="0.25">
      <c r="F101" s="38"/>
      <c r="I101" s="71"/>
    </row>
    <row r="102" spans="6:9" x14ac:dyDescent="0.25">
      <c r="F102" s="38"/>
      <c r="I102" s="71"/>
    </row>
    <row r="103" spans="6:9" x14ac:dyDescent="0.25">
      <c r="F103" s="38"/>
      <c r="I103" s="71"/>
    </row>
    <row r="104" spans="6:9" x14ac:dyDescent="0.25">
      <c r="F104" s="38"/>
      <c r="I104" s="71"/>
    </row>
    <row r="105" spans="6:9" x14ac:dyDescent="0.25">
      <c r="F105" s="38"/>
      <c r="I105" s="71"/>
    </row>
    <row r="106" spans="6:9" x14ac:dyDescent="0.25">
      <c r="F106" s="38"/>
      <c r="I106" s="71"/>
    </row>
    <row r="107" spans="6:9" x14ac:dyDescent="0.25">
      <c r="F107" s="38"/>
      <c r="I107" s="71"/>
    </row>
    <row r="108" spans="6:9" x14ac:dyDescent="0.25">
      <c r="F108" s="38"/>
      <c r="I108" s="71"/>
    </row>
    <row r="109" spans="6:9" x14ac:dyDescent="0.25">
      <c r="F109" s="38"/>
      <c r="I109" s="71"/>
    </row>
    <row r="110" spans="6:9" x14ac:dyDescent="0.25">
      <c r="F110" s="38"/>
      <c r="I110" s="71"/>
    </row>
    <row r="111" spans="6:9" x14ac:dyDescent="0.25">
      <c r="F111" s="38"/>
      <c r="I111" s="71"/>
    </row>
    <row r="112" spans="6:9" x14ac:dyDescent="0.25">
      <c r="F112" s="38"/>
      <c r="I112" s="71"/>
    </row>
    <row r="113" spans="6:9" x14ac:dyDescent="0.25">
      <c r="F113" s="38"/>
      <c r="I113" s="71"/>
    </row>
    <row r="114" spans="6:9" x14ac:dyDescent="0.25">
      <c r="F114" s="38"/>
      <c r="I114" s="71"/>
    </row>
    <row r="115" spans="6:9" x14ac:dyDescent="0.25">
      <c r="F115" s="38"/>
      <c r="I115" s="71"/>
    </row>
    <row r="116" spans="6:9" x14ac:dyDescent="0.25">
      <c r="F116" s="38"/>
      <c r="I116" s="71"/>
    </row>
    <row r="117" spans="6:9" x14ac:dyDescent="0.25">
      <c r="F117" s="38"/>
      <c r="I117" s="71"/>
    </row>
    <row r="118" spans="6:9" x14ac:dyDescent="0.25">
      <c r="F118" s="38"/>
      <c r="I118" s="71"/>
    </row>
    <row r="119" spans="6:9" x14ac:dyDescent="0.25">
      <c r="F119" s="38"/>
      <c r="I119" s="71"/>
    </row>
    <row r="120" spans="6:9" x14ac:dyDescent="0.25">
      <c r="F120" s="38"/>
      <c r="I120" s="71"/>
    </row>
    <row r="121" spans="6:9" x14ac:dyDescent="0.25">
      <c r="F121" s="38"/>
      <c r="I121" s="71"/>
    </row>
    <row r="122" spans="6:9" x14ac:dyDescent="0.25">
      <c r="F122" s="38"/>
      <c r="I122" s="71"/>
    </row>
    <row r="123" spans="6:9" x14ac:dyDescent="0.25">
      <c r="F123" s="38"/>
      <c r="I123" s="71"/>
    </row>
    <row r="124" spans="6:9" x14ac:dyDescent="0.25">
      <c r="F124" s="38"/>
      <c r="I124" s="71"/>
    </row>
    <row r="125" spans="6:9" x14ac:dyDescent="0.25">
      <c r="F125" s="38"/>
      <c r="I125" s="71"/>
    </row>
    <row r="126" spans="6:9" x14ac:dyDescent="0.25">
      <c r="F126" s="38"/>
      <c r="I126" s="71"/>
    </row>
    <row r="127" spans="6:9" x14ac:dyDescent="0.25">
      <c r="F127" s="38"/>
      <c r="I127" s="71"/>
    </row>
    <row r="128" spans="6:9" x14ac:dyDescent="0.25">
      <c r="F128" s="38"/>
      <c r="I128" s="71"/>
    </row>
    <row r="129" spans="6:9" x14ac:dyDescent="0.25">
      <c r="F129" s="38"/>
      <c r="I129" s="71"/>
    </row>
    <row r="130" spans="6:9" x14ac:dyDescent="0.25">
      <c r="F130" s="38"/>
      <c r="I130" s="71"/>
    </row>
    <row r="131" spans="6:9" x14ac:dyDescent="0.25">
      <c r="F131" s="38"/>
      <c r="I131" s="71"/>
    </row>
    <row r="132" spans="6:9" x14ac:dyDescent="0.25">
      <c r="F132" s="38"/>
      <c r="I132" s="71"/>
    </row>
    <row r="133" spans="6:9" x14ac:dyDescent="0.25">
      <c r="F133" s="38"/>
      <c r="I133" s="71"/>
    </row>
    <row r="134" spans="6:9" x14ac:dyDescent="0.25">
      <c r="F134" s="38"/>
      <c r="I134" s="71"/>
    </row>
    <row r="135" spans="6:9" x14ac:dyDescent="0.25">
      <c r="F135" s="38"/>
      <c r="I135" s="71"/>
    </row>
    <row r="136" spans="6:9" x14ac:dyDescent="0.25">
      <c r="F136" s="38"/>
      <c r="I136" s="71"/>
    </row>
    <row r="137" spans="6:9" x14ac:dyDescent="0.25">
      <c r="F137" s="38"/>
      <c r="I137" s="71"/>
    </row>
    <row r="138" spans="6:9" x14ac:dyDescent="0.25">
      <c r="F138" s="38"/>
      <c r="I138" s="71"/>
    </row>
    <row r="139" spans="6:9" x14ac:dyDescent="0.25">
      <c r="F139" s="38"/>
      <c r="I139" s="71"/>
    </row>
    <row r="140" spans="6:9" x14ac:dyDescent="0.25">
      <c r="F140" s="38"/>
      <c r="I140" s="71"/>
    </row>
    <row r="141" spans="6:9" x14ac:dyDescent="0.25">
      <c r="F141" s="38"/>
      <c r="I141" s="71"/>
    </row>
    <row r="142" spans="6:9" x14ac:dyDescent="0.25">
      <c r="F142" s="38"/>
      <c r="I142" s="71"/>
    </row>
    <row r="143" spans="6:9" x14ac:dyDescent="0.25">
      <c r="F143" s="38"/>
      <c r="I143" s="71"/>
    </row>
    <row r="144" spans="6:9" x14ac:dyDescent="0.25">
      <c r="F144" s="38"/>
      <c r="I144" s="71"/>
    </row>
    <row r="145" spans="6:9" x14ac:dyDescent="0.25">
      <c r="F145" s="38"/>
      <c r="I145" s="71"/>
    </row>
    <row r="146" spans="6:9" x14ac:dyDescent="0.25">
      <c r="F146" s="38"/>
      <c r="I146" s="71"/>
    </row>
    <row r="147" spans="6:9" x14ac:dyDescent="0.25">
      <c r="F147" s="38"/>
      <c r="I147" s="71"/>
    </row>
    <row r="148" spans="6:9" x14ac:dyDescent="0.25">
      <c r="F148" s="38"/>
      <c r="I148" s="71"/>
    </row>
    <row r="149" spans="6:9" x14ac:dyDescent="0.25">
      <c r="F149" s="38"/>
      <c r="I149" s="71"/>
    </row>
    <row r="150" spans="6:9" x14ac:dyDescent="0.25">
      <c r="F150" s="38"/>
      <c r="I150" s="71"/>
    </row>
    <row r="151" spans="6:9" x14ac:dyDescent="0.25">
      <c r="F151" s="38"/>
      <c r="I151" s="71"/>
    </row>
    <row r="152" spans="6:9" x14ac:dyDescent="0.25">
      <c r="F152" s="38"/>
      <c r="I152" s="71"/>
    </row>
    <row r="153" spans="6:9" x14ac:dyDescent="0.25">
      <c r="F153" s="38"/>
      <c r="I153" s="71"/>
    </row>
    <row r="154" spans="6:9" x14ac:dyDescent="0.25">
      <c r="F154" s="38"/>
      <c r="I154" s="71"/>
    </row>
    <row r="155" spans="6:9" x14ac:dyDescent="0.25">
      <c r="F155" s="38"/>
      <c r="I155" s="71"/>
    </row>
    <row r="156" spans="6:9" x14ac:dyDescent="0.25">
      <c r="F156" s="38"/>
      <c r="I156" s="71"/>
    </row>
    <row r="157" spans="6:9" x14ac:dyDescent="0.25">
      <c r="F157" s="38"/>
      <c r="I157" s="71"/>
    </row>
    <row r="158" spans="6:9" x14ac:dyDescent="0.25">
      <c r="F158" s="38"/>
      <c r="I158" s="71"/>
    </row>
    <row r="159" spans="6:9" x14ac:dyDescent="0.25">
      <c r="F159" s="38"/>
      <c r="I159" s="71"/>
    </row>
    <row r="160" spans="6:9" x14ac:dyDescent="0.25">
      <c r="F160" s="38"/>
      <c r="I160" s="71"/>
    </row>
    <row r="161" spans="6:9" x14ac:dyDescent="0.25">
      <c r="F161" s="38"/>
      <c r="I161" s="71"/>
    </row>
    <row r="162" spans="6:9" x14ac:dyDescent="0.25">
      <c r="F162" s="38"/>
      <c r="I162" s="71"/>
    </row>
    <row r="163" spans="6:9" x14ac:dyDescent="0.25">
      <c r="F163" s="38"/>
      <c r="I163" s="71"/>
    </row>
    <row r="164" spans="6:9" x14ac:dyDescent="0.25">
      <c r="F164" s="38"/>
      <c r="I164" s="71"/>
    </row>
    <row r="165" spans="6:9" x14ac:dyDescent="0.25">
      <c r="F165" s="38"/>
      <c r="I165" s="71"/>
    </row>
    <row r="166" spans="6:9" x14ac:dyDescent="0.25">
      <c r="F166" s="38"/>
      <c r="I166" s="71"/>
    </row>
    <row r="167" spans="6:9" x14ac:dyDescent="0.25">
      <c r="F167" s="38"/>
      <c r="I167" s="71"/>
    </row>
    <row r="168" spans="6:9" x14ac:dyDescent="0.25">
      <c r="F168" s="38"/>
      <c r="I168" s="71"/>
    </row>
    <row r="169" spans="6:9" x14ac:dyDescent="0.25">
      <c r="F169" s="38"/>
      <c r="I169" s="71"/>
    </row>
    <row r="170" spans="6:9" x14ac:dyDescent="0.25">
      <c r="F170" s="38"/>
      <c r="I170" s="71"/>
    </row>
    <row r="171" spans="6:9" x14ac:dyDescent="0.25">
      <c r="F171" s="38"/>
      <c r="I171" s="71"/>
    </row>
    <row r="172" spans="6:9" x14ac:dyDescent="0.25">
      <c r="F172" s="38"/>
      <c r="I172" s="71"/>
    </row>
    <row r="173" spans="6:9" x14ac:dyDescent="0.25">
      <c r="F173" s="38"/>
      <c r="I173" s="71"/>
    </row>
    <row r="174" spans="6:9" x14ac:dyDescent="0.25">
      <c r="F174" s="38"/>
      <c r="I174" s="71"/>
    </row>
    <row r="175" spans="6:9" x14ac:dyDescent="0.25">
      <c r="F175" s="38"/>
      <c r="I175" s="71"/>
    </row>
    <row r="176" spans="6:9" x14ac:dyDescent="0.25">
      <c r="F176" s="38"/>
      <c r="I176" s="71"/>
    </row>
    <row r="177" spans="6:9" x14ac:dyDescent="0.25">
      <c r="F177" s="38"/>
      <c r="I177" s="71"/>
    </row>
    <row r="178" spans="6:9" x14ac:dyDescent="0.25">
      <c r="F178" s="38"/>
      <c r="I178" s="71"/>
    </row>
    <row r="179" spans="6:9" x14ac:dyDescent="0.25">
      <c r="F179" s="38"/>
      <c r="I179" s="71"/>
    </row>
    <row r="180" spans="6:9" x14ac:dyDescent="0.25">
      <c r="F180" s="38"/>
      <c r="I180" s="71"/>
    </row>
    <row r="181" spans="6:9" x14ac:dyDescent="0.25">
      <c r="F181" s="38"/>
      <c r="I181" s="71"/>
    </row>
    <row r="182" spans="6:9" x14ac:dyDescent="0.25">
      <c r="F182" s="38"/>
      <c r="I182" s="71"/>
    </row>
    <row r="183" spans="6:9" x14ac:dyDescent="0.25">
      <c r="F183" s="38"/>
      <c r="I183" s="71"/>
    </row>
    <row r="184" spans="6:9" x14ac:dyDescent="0.25">
      <c r="F184" s="38"/>
      <c r="I184" s="71"/>
    </row>
    <row r="185" spans="6:9" x14ac:dyDescent="0.25">
      <c r="F185" s="38"/>
      <c r="I185" s="71"/>
    </row>
    <row r="186" spans="6:9" x14ac:dyDescent="0.25">
      <c r="F186" s="38"/>
      <c r="I186" s="71"/>
    </row>
    <row r="187" spans="6:9" x14ac:dyDescent="0.25">
      <c r="F187" s="38"/>
      <c r="I187" s="71"/>
    </row>
    <row r="188" spans="6:9" x14ac:dyDescent="0.25">
      <c r="F188" s="38"/>
    </row>
  </sheetData>
  <mergeCells count="42">
    <mergeCell ref="A76:B77"/>
    <mergeCell ref="A1:C1"/>
    <mergeCell ref="D1:Z1"/>
    <mergeCell ref="R4:R5"/>
    <mergeCell ref="S4:S5"/>
    <mergeCell ref="T4:T5"/>
    <mergeCell ref="U4:U5"/>
    <mergeCell ref="M4:M5"/>
    <mergeCell ref="N4:N5"/>
    <mergeCell ref="O4:O5"/>
    <mergeCell ref="A73:B73"/>
    <mergeCell ref="F4:F5"/>
    <mergeCell ref="G4:G5"/>
    <mergeCell ref="H4:H5"/>
    <mergeCell ref="I4:I5"/>
    <mergeCell ref="A2:A5"/>
    <mergeCell ref="B2:B5"/>
    <mergeCell ref="C2:C5"/>
    <mergeCell ref="D2:D5"/>
    <mergeCell ref="E2:E5"/>
    <mergeCell ref="F2:I2"/>
    <mergeCell ref="F3:I3"/>
    <mergeCell ref="Y73:Z73"/>
    <mergeCell ref="V73:X73"/>
    <mergeCell ref="J4:J5"/>
    <mergeCell ref="K4:K5"/>
    <mergeCell ref="L4:L5"/>
    <mergeCell ref="Q4:Q5"/>
    <mergeCell ref="V2:V5"/>
    <mergeCell ref="W2:W5"/>
    <mergeCell ref="X2:X5"/>
    <mergeCell ref="Y2:Y5"/>
    <mergeCell ref="Z2:Z5"/>
    <mergeCell ref="J3:Q3"/>
    <mergeCell ref="J2:U2"/>
    <mergeCell ref="P4:P5"/>
    <mergeCell ref="R3:U3"/>
    <mergeCell ref="C75:E75"/>
    <mergeCell ref="C76:E76"/>
    <mergeCell ref="C77:E77"/>
    <mergeCell ref="C78:E78"/>
    <mergeCell ref="C79:E79"/>
  </mergeCells>
  <pageMargins left="0.41" right="0.26" top="0.52" bottom="0.52" header="0.3" footer="0.3"/>
  <pageSetup scale="41" fitToHeight="3" orientation="landscape" r:id="rId1"/>
  <headerFooter>
    <oddFooter>&amp;RStr. &amp;P/&amp;N</oddFooter>
  </headerFooter>
  <rowBreaks count="1" manualBreakCount="1">
    <brk id="74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U12"/>
  <sheetViews>
    <sheetView showGridLines="0" topLeftCell="C1" zoomScale="80" zoomScaleNormal="80" workbookViewId="0">
      <selection activeCell="E10" sqref="E10"/>
    </sheetView>
  </sheetViews>
  <sheetFormatPr defaultColWidth="8.85546875" defaultRowHeight="12.75" x14ac:dyDescent="0.2"/>
  <cols>
    <col min="1" max="1" width="1.7109375" style="1" customWidth="1"/>
    <col min="2" max="2" width="21.5703125" style="1" customWidth="1"/>
    <col min="3" max="3" width="12.28515625" style="1" customWidth="1"/>
    <col min="4" max="4" width="14.140625" style="1" customWidth="1"/>
    <col min="5" max="5" width="12" style="1" customWidth="1"/>
    <col min="6" max="7" width="11.7109375" style="1" customWidth="1"/>
    <col min="8" max="8" width="12.28515625" style="1" customWidth="1"/>
    <col min="9" max="17" width="12" style="1" customWidth="1"/>
    <col min="18" max="18" width="12" style="1" bestFit="1" customWidth="1"/>
    <col min="19" max="20" width="12" style="1" customWidth="1"/>
    <col min="21" max="21" width="12.28515625" style="1" customWidth="1"/>
    <col min="22" max="16384" width="8.85546875" style="1"/>
  </cols>
  <sheetData>
    <row r="2" spans="2:21" ht="28.9" customHeight="1" x14ac:dyDescent="0.2">
      <c r="B2" s="9" t="s">
        <v>79</v>
      </c>
    </row>
    <row r="3" spans="2:21" ht="13.9" customHeight="1" x14ac:dyDescent="0.2">
      <c r="B3" s="124" t="s">
        <v>34</v>
      </c>
      <c r="C3" s="121" t="s">
        <v>12</v>
      </c>
      <c r="D3" s="122" t="s">
        <v>33</v>
      </c>
      <c r="E3" s="123" t="s">
        <v>13</v>
      </c>
      <c r="F3" s="123"/>
      <c r="G3" s="123"/>
      <c r="H3" s="123"/>
      <c r="I3" s="127" t="s">
        <v>14</v>
      </c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15" t="s">
        <v>35</v>
      </c>
    </row>
    <row r="4" spans="2:21" ht="19.149999999999999" customHeight="1" x14ac:dyDescent="0.2">
      <c r="B4" s="125"/>
      <c r="C4" s="121"/>
      <c r="D4" s="122"/>
      <c r="E4" s="116" t="s">
        <v>18</v>
      </c>
      <c r="F4" s="116"/>
      <c r="G4" s="116"/>
      <c r="H4" s="116"/>
      <c r="I4" s="122" t="s">
        <v>58</v>
      </c>
      <c r="J4" s="122"/>
      <c r="K4" s="122"/>
      <c r="L4" s="122"/>
      <c r="M4" s="122"/>
      <c r="N4" s="122"/>
      <c r="O4" s="122"/>
      <c r="P4" s="122"/>
      <c r="Q4" s="118" t="s">
        <v>19</v>
      </c>
      <c r="R4" s="118"/>
      <c r="S4" s="118"/>
      <c r="T4" s="118"/>
      <c r="U4" s="115"/>
    </row>
    <row r="5" spans="2:21" ht="13.15" customHeight="1" x14ac:dyDescent="0.2">
      <c r="B5" s="125"/>
      <c r="C5" s="121"/>
      <c r="D5" s="122"/>
      <c r="E5" s="120" t="s">
        <v>20</v>
      </c>
      <c r="F5" s="120" t="s">
        <v>21</v>
      </c>
      <c r="G5" s="120" t="s">
        <v>22</v>
      </c>
      <c r="H5" s="120" t="s">
        <v>23</v>
      </c>
      <c r="I5" s="117" t="s">
        <v>24</v>
      </c>
      <c r="J5" s="117" t="s">
        <v>25</v>
      </c>
      <c r="K5" s="117" t="s">
        <v>26</v>
      </c>
      <c r="L5" s="117" t="s">
        <v>77</v>
      </c>
      <c r="M5" s="117" t="s">
        <v>27</v>
      </c>
      <c r="N5" s="117" t="s">
        <v>59</v>
      </c>
      <c r="O5" s="117" t="s">
        <v>28</v>
      </c>
      <c r="P5" s="117" t="s">
        <v>29</v>
      </c>
      <c r="Q5" s="119" t="s">
        <v>20</v>
      </c>
      <c r="R5" s="119" t="s">
        <v>21</v>
      </c>
      <c r="S5" s="119" t="s">
        <v>22</v>
      </c>
      <c r="T5" s="119" t="s">
        <v>23</v>
      </c>
      <c r="U5" s="115"/>
    </row>
    <row r="6" spans="2:21" ht="15.75" customHeight="1" x14ac:dyDescent="0.2">
      <c r="B6" s="126"/>
      <c r="C6" s="121"/>
      <c r="D6" s="122"/>
      <c r="E6" s="120"/>
      <c r="F6" s="120"/>
      <c r="G6" s="120"/>
      <c r="H6" s="120"/>
      <c r="I6" s="117"/>
      <c r="J6" s="117"/>
      <c r="K6" s="117"/>
      <c r="L6" s="117"/>
      <c r="M6" s="117"/>
      <c r="N6" s="117"/>
      <c r="O6" s="117"/>
      <c r="P6" s="117"/>
      <c r="Q6" s="119"/>
      <c r="R6" s="119"/>
      <c r="S6" s="119"/>
      <c r="T6" s="119"/>
      <c r="U6" s="115"/>
    </row>
    <row r="7" spans="2:21" ht="40.9" customHeight="1" x14ac:dyDescent="0.25">
      <c r="B7" s="23" t="s">
        <v>36</v>
      </c>
      <c r="C7" s="6">
        <f>SUMIF('Plan 2023-2025'!$Z7:$Z72,"ЕС",'Plan 2023-2025'!D7:D72)</f>
        <v>8544125</v>
      </c>
      <c r="D7" s="5">
        <f>SUMIF('Plan 2023-2025'!$Z7:$Z72,"ЕС",'Plan 2023-2025'!E7:E72)</f>
        <v>7824125.2000000002</v>
      </c>
      <c r="E7" s="6">
        <f>SUMIF('Plan 2023-2025'!$Z7:$Z72,"ЕС",'Plan 2023-2025'!F7:F72)</f>
        <v>2348625.2000000002</v>
      </c>
      <c r="F7" s="6">
        <f>SUMIF('Plan 2023-2025'!$Z7:$Z72,"ЕС",'Plan 2023-2025'!G7:G72)</f>
        <v>2567000</v>
      </c>
      <c r="G7" s="6">
        <f>SUMIF('Plan 2023-2025'!$Z7:$Z72,"ЕС",'Plan 2023-2025'!H7:H72)</f>
        <v>2567000</v>
      </c>
      <c r="H7" s="7">
        <f>SUMIF('Plan 2023-2025'!$Z7:$Z72,"ЕС",'Plan 2023-2025'!I7:I72)</f>
        <v>7482625.2000000002</v>
      </c>
      <c r="I7" s="6">
        <f>SUMIF('Plan 2023-2025'!$Z7:$Z72,"ЕС",'Plan 2023-2025'!J7:J72)</f>
        <v>0</v>
      </c>
      <c r="J7" s="6">
        <f>SUMIF('Plan 2023-2025'!$Z7:$Z72,"ЕС",'Plan 2023-2025'!K7:K72)</f>
        <v>0</v>
      </c>
      <c r="K7" s="6">
        <f>SUMIF('Plan 2023-2025'!$Z7:$Z72,"ЕС",'Plan 2023-2025'!L7:L72)</f>
        <v>0</v>
      </c>
      <c r="L7" s="6">
        <f>SUMIF('Plan 2023-2025'!$Z7:$Z72,"ЕС",'Plan 2023-2025'!M7:M72)</f>
        <v>0</v>
      </c>
      <c r="M7" s="6">
        <f>SUMIF('Plan 2023-2025'!$Z7:$Z72,"ЕС",'Plan 2023-2025'!N7:N72)</f>
        <v>0</v>
      </c>
      <c r="N7" s="6">
        <f>SUMIF('Plan 2023-2025'!$Z7:$Z72,"ЕС",'Plan 2023-2025'!O7:O72)</f>
        <v>0</v>
      </c>
      <c r="O7" s="6">
        <f>SUMIF('Plan 2023-2025'!$Z7:$Z72,"ЕС",'Plan 2023-2025'!P7:P72)</f>
        <v>331500</v>
      </c>
      <c r="P7" s="6">
        <f>SUMIF('Plan 2023-2025'!$Z7:$Z72,"ЕС",'Plan 2023-2025'!Q7:Q72)</f>
        <v>0</v>
      </c>
      <c r="Q7" s="7">
        <f>SUMIF('Plan 2023-2025'!$Z7:$Z72,"ЕС",'Plan 2023-2025'!R7:R72)</f>
        <v>331500</v>
      </c>
      <c r="R7" s="6">
        <f>SUMIF('Plan 2023-2025'!$Z7:$Z72,"ЕС",'Plan 2023-2025'!S7:S72)</f>
        <v>10000</v>
      </c>
      <c r="S7" s="6">
        <f>SUMIF('Plan 2023-2025'!$Z7:$Z72,"ЕС",'Plan 2023-2025'!T7:T72)</f>
        <v>0</v>
      </c>
      <c r="T7" s="7">
        <f>SUMIF('Plan 2023-2025'!$Z7:$Z72,"ЕС",'Plan 2023-2025'!U7:U72)</f>
        <v>341500</v>
      </c>
      <c r="U7" s="37">
        <f>COUNTIF('Plan 2023-2025'!$Z7:$Z72,"ЕС")</f>
        <v>25</v>
      </c>
    </row>
    <row r="8" spans="2:21" ht="40.9" customHeight="1" x14ac:dyDescent="0.25">
      <c r="B8" s="23" t="s">
        <v>37</v>
      </c>
      <c r="C8" s="6">
        <f>SUMIF('Plan 2023-2025'!$Z7:$Z72,"ДС",'Plan 2023-2025'!D7:D72)</f>
        <v>11976790</v>
      </c>
      <c r="D8" s="5">
        <f>SUMIF('Plan 2023-2025'!$Z7:$Z72,"ДС",'Plan 2023-2025'!E7:E72)</f>
        <v>10396790</v>
      </c>
      <c r="E8" s="6">
        <f>SUMIF('Plan 2023-2025'!$Z7:$Z72,"ДС",'Plan 2023-2025'!F7:F72)</f>
        <v>2766790</v>
      </c>
      <c r="F8" s="6">
        <f>SUMIF('Plan 2023-2025'!$Z7:$Z72,"ДС",'Plan 2023-2025'!G7:G72)</f>
        <v>2650000</v>
      </c>
      <c r="G8" s="6">
        <f>SUMIF('Plan 2023-2025'!$Z7:$Z72,"ДС",'Plan 2023-2025'!H7:H72)</f>
        <v>2650000</v>
      </c>
      <c r="H8" s="7">
        <f>SUMIF('Plan 2023-2025'!$Z7:$Z72,"ДС",'Plan 2023-2025'!I7:I72)</f>
        <v>8066790</v>
      </c>
      <c r="I8" s="6">
        <f>SUMIF('Plan 2023-2025'!$Z7:$Z72,"ДС",'Plan 2023-2025'!J7:J72)</f>
        <v>0</v>
      </c>
      <c r="J8" s="6">
        <f>SUMIF('Plan 2023-2025'!$Z7:$Z72,"ДС",'Plan 2023-2025'!K7:K72)</f>
        <v>0</v>
      </c>
      <c r="K8" s="6">
        <f>SUMIF('Plan 2023-2025'!$Z7:$Z72,"ДС",'Plan 2023-2025'!L7:L72)</f>
        <v>0</v>
      </c>
      <c r="L8" s="6">
        <f>SUMIF('Plan 2023-2025'!$Z7:$Z72,"ДС",'Plan 2023-2025'!M7:M72)</f>
        <v>0</v>
      </c>
      <c r="M8" s="6">
        <f>SUMIF('Plan 2023-2025'!$Z7:$Z72,"ДС",'Plan 2023-2025'!N7:N72)</f>
        <v>0</v>
      </c>
      <c r="N8" s="6">
        <f>SUMIF('Plan 2023-2025'!$Z7:$Z72,"ДС",'Plan 2023-2025'!O7:O72)</f>
        <v>0</v>
      </c>
      <c r="O8" s="6">
        <f>SUMIF('Plan 2023-2025'!$Z7:$Z72,"ДС",'Plan 2023-2025'!P7:P72)</f>
        <v>330000</v>
      </c>
      <c r="P8" s="6">
        <f>SUMIF('Plan 2023-2025'!$Z7:$Z72,"ДС",'Plan 2023-2025'!Q7:Q72)</f>
        <v>0</v>
      </c>
      <c r="Q8" s="7">
        <f>SUMIF('Plan 2023-2025'!$Z7:$Z72,"ДС",'Plan 2023-2025'!R7:R72)</f>
        <v>330000</v>
      </c>
      <c r="R8" s="6">
        <f>SUMIF('Plan 2023-2025'!$Z7:$Z72,"ДС",'Plan 2023-2025'!S7:S72)</f>
        <v>2000000</v>
      </c>
      <c r="S8" s="6">
        <f>SUMIF('Plan 2023-2025'!$Z7:$Z72,"ДС",'Plan 2023-2025'!T7:T72)</f>
        <v>0</v>
      </c>
      <c r="T8" s="7">
        <f>SUMIF('Plan 2023-2025'!$Z7:$Z72,"ДС",'Plan 2023-2025'!U7:U72)</f>
        <v>2330000</v>
      </c>
      <c r="U8" s="37">
        <f>COUNTIF('Plan 2023-2025'!$Z7:$Z72,"ДС")</f>
        <v>12</v>
      </c>
    </row>
    <row r="9" spans="2:21" ht="48.75" customHeight="1" x14ac:dyDescent="0.25">
      <c r="B9" s="23" t="s">
        <v>43</v>
      </c>
      <c r="C9" s="6">
        <f>SUMIF('Plan 2023-2025'!$Z7:$Z72,"ЗС",'Plan 2023-2025'!D7:D72)</f>
        <v>52224571.589999996</v>
      </c>
      <c r="D9" s="5">
        <f>SUMIF('Plan 2023-2025'!$Z7:$Z72,"ЗС",'Plan 2023-2025'!E7:E72)</f>
        <v>55539637.589999996</v>
      </c>
      <c r="E9" s="6">
        <f>SUMIF('Plan 2023-2025'!$Z7:$Z72,"ЗС",'Plan 2023-2025'!F7:F72)</f>
        <v>2998607.08</v>
      </c>
      <c r="F9" s="6">
        <f>SUMIF('Plan 2023-2025'!$Z7:$Z72,"ЗС",'Plan 2023-2025'!G7:G72)</f>
        <v>5856000</v>
      </c>
      <c r="G9" s="6">
        <f>SUMIF('Plan 2023-2025'!$Z7:$Z72,"ЗС",'Plan 2023-2025'!H7:H72)</f>
        <v>5711000</v>
      </c>
      <c r="H9" s="7">
        <f>SUMIF('Plan 2023-2025'!$Z7:$Z72,"ЗС",'Plan 2023-2025'!I7:I72)</f>
        <v>14565607.08</v>
      </c>
      <c r="I9" s="6">
        <f>SUMIF('Plan 2023-2025'!$Z7:$Z72,"ЗС",'Plan 2023-2025'!J7:J72)</f>
        <v>27471832</v>
      </c>
      <c r="J9" s="6">
        <f>SUMIF('Plan 2023-2025'!$Z7:$Z72,"ЗС",'Plan 2023-2025'!K7:K72)</f>
        <v>0</v>
      </c>
      <c r="K9" s="6">
        <f>SUMIF('Plan 2023-2025'!$Z7:$Z72,"ЗС",'Plan 2023-2025'!L7:L72)</f>
        <v>0</v>
      </c>
      <c r="L9" s="6">
        <f>SUMIF('Plan 2023-2025'!$Z7:$Z72,"ЗС",'Plan 2023-2025'!M7:M72)</f>
        <v>11896000</v>
      </c>
      <c r="M9" s="6">
        <f>SUMIF('Plan 2023-2025'!$Z7:$Z72,"ЗС",'Plan 2023-2025'!N7:N72)</f>
        <v>1600000</v>
      </c>
      <c r="N9" s="6">
        <f>SUMIF('Plan 2023-2025'!$Z7:$Z72,"ЗС",'Plan 2023-2025'!O7:O72)</f>
        <v>0</v>
      </c>
      <c r="O9" s="6">
        <f>SUMIF('Plan 2023-2025'!$Z7:$Z72,"ЗС",'Plan 2023-2025'!P7:P72)</f>
        <v>6198.51</v>
      </c>
      <c r="P9" s="6">
        <f>SUMIF('Plan 2023-2025'!$Z7:$Z72,"ЗС",'Plan 2023-2025'!Q7:Q72)</f>
        <v>0</v>
      </c>
      <c r="Q9" s="7">
        <f>SUMIF('Plan 2023-2025'!$Z7:$Z72,"ЗС",'Plan 2023-2025'!R7:R72)</f>
        <v>40974030.510000005</v>
      </c>
      <c r="R9" s="6">
        <f>SUMIF('Plan 2023-2025'!$Z7:$Z72,"ЗС",'Plan 2023-2025'!S7:S72)</f>
        <v>0</v>
      </c>
      <c r="S9" s="6">
        <f>SUMIF('Plan 2023-2025'!$Z7:$Z72,"ЗС",'Plan 2023-2025'!T7:T72)</f>
        <v>0</v>
      </c>
      <c r="T9" s="7">
        <f>SUMIF('Plan 2023-2025'!$Z7:$Z72,"ЗС",'Plan 2023-2025'!U7:U72)</f>
        <v>40974030.510000005</v>
      </c>
      <c r="U9" s="37">
        <f>COUNTIF('Plan 2023-2025'!$Z7:$Z72,"ЗС")</f>
        <v>29</v>
      </c>
    </row>
    <row r="10" spans="2:21" ht="40.9" customHeight="1" x14ac:dyDescent="0.3">
      <c r="B10" s="8" t="s">
        <v>42</v>
      </c>
      <c r="C10" s="7">
        <f>SUM(C7:C9)</f>
        <v>72745486.590000004</v>
      </c>
      <c r="D10" s="5">
        <f t="shared" ref="D10:T10" si="0">SUM(D7:D9)</f>
        <v>73760552.789999992</v>
      </c>
      <c r="E10" s="7">
        <f t="shared" si="0"/>
        <v>8114022.2800000003</v>
      </c>
      <c r="F10" s="7">
        <f t="shared" si="0"/>
        <v>11073000</v>
      </c>
      <c r="G10" s="7">
        <f t="shared" si="0"/>
        <v>10928000</v>
      </c>
      <c r="H10" s="7">
        <f t="shared" si="0"/>
        <v>30115022.280000001</v>
      </c>
      <c r="I10" s="7">
        <f t="shared" si="0"/>
        <v>27471832</v>
      </c>
      <c r="J10" s="7">
        <f t="shared" si="0"/>
        <v>0</v>
      </c>
      <c r="K10" s="7">
        <f t="shared" si="0"/>
        <v>0</v>
      </c>
      <c r="L10" s="7">
        <f t="shared" si="0"/>
        <v>11896000</v>
      </c>
      <c r="M10" s="7">
        <f t="shared" si="0"/>
        <v>1600000</v>
      </c>
      <c r="N10" s="7">
        <f t="shared" si="0"/>
        <v>0</v>
      </c>
      <c r="O10" s="7">
        <f t="shared" si="0"/>
        <v>667698.51</v>
      </c>
      <c r="P10" s="7">
        <f t="shared" si="0"/>
        <v>0</v>
      </c>
      <c r="Q10" s="7">
        <f t="shared" si="0"/>
        <v>41635530.510000005</v>
      </c>
      <c r="R10" s="7">
        <f t="shared" si="0"/>
        <v>2010000</v>
      </c>
      <c r="S10" s="7">
        <f t="shared" si="0"/>
        <v>0</v>
      </c>
      <c r="T10" s="7">
        <f t="shared" si="0"/>
        <v>43645530.510000005</v>
      </c>
      <c r="U10" s="25">
        <f>SUM(U7:U9)</f>
        <v>66</v>
      </c>
    </row>
    <row r="12" spans="2:21" ht="15" x14ac:dyDescent="0.25">
      <c r="B12" s="31" t="s">
        <v>60</v>
      </c>
    </row>
  </sheetData>
  <sheetProtection sheet="1" objects="1" scenarios="1"/>
  <mergeCells count="25">
    <mergeCell ref="C3:C6"/>
    <mergeCell ref="D3:D6"/>
    <mergeCell ref="E3:H3"/>
    <mergeCell ref="B3:B6"/>
    <mergeCell ref="I4:P4"/>
    <mergeCell ref="I3:T3"/>
    <mergeCell ref="M5:M6"/>
    <mergeCell ref="N5:N6"/>
    <mergeCell ref="O5:O6"/>
    <mergeCell ref="P5:P6"/>
    <mergeCell ref="Q5:Q6"/>
    <mergeCell ref="R5:R6"/>
    <mergeCell ref="S5:S6"/>
    <mergeCell ref="U3:U6"/>
    <mergeCell ref="E4:H4"/>
    <mergeCell ref="L5:L6"/>
    <mergeCell ref="I5:I6"/>
    <mergeCell ref="J5:J6"/>
    <mergeCell ref="K5:K6"/>
    <mergeCell ref="Q4:T4"/>
    <mergeCell ref="T5:T6"/>
    <mergeCell ref="E5:E6"/>
    <mergeCell ref="F5:F6"/>
    <mergeCell ref="G5:G6"/>
    <mergeCell ref="H5:H6"/>
  </mergeCells>
  <pageMargins left="0.34" right="0.23" top="0.72" bottom="1" header="0.5" footer="0.5"/>
  <pageSetup paperSize="9" scale="5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E25"/>
  <sheetViews>
    <sheetView showGridLines="0" zoomScale="83" zoomScaleNormal="83" workbookViewId="0">
      <selection activeCell="E7" sqref="E7"/>
    </sheetView>
  </sheetViews>
  <sheetFormatPr defaultColWidth="8.85546875" defaultRowHeight="12.75" x14ac:dyDescent="0.2"/>
  <cols>
    <col min="1" max="1" width="1.7109375" style="1" customWidth="1"/>
    <col min="2" max="2" width="39.28515625" style="1" customWidth="1"/>
    <col min="3" max="5" width="21.28515625" style="1" customWidth="1"/>
    <col min="6" max="16384" width="8.85546875" style="1"/>
  </cols>
  <sheetData>
    <row r="2" spans="2:5" ht="25.9" customHeight="1" x14ac:dyDescent="0.2">
      <c r="B2" s="132" t="s">
        <v>61</v>
      </c>
      <c r="C2" s="133"/>
      <c r="D2" s="133"/>
      <c r="E2" s="134"/>
    </row>
    <row r="3" spans="2:5" x14ac:dyDescent="0.2">
      <c r="B3" s="130" t="s">
        <v>34</v>
      </c>
      <c r="C3" s="131" t="s">
        <v>38</v>
      </c>
      <c r="D3" s="128" t="s">
        <v>13</v>
      </c>
      <c r="E3" s="128" t="s">
        <v>14</v>
      </c>
    </row>
    <row r="4" spans="2:5" x14ac:dyDescent="0.2">
      <c r="B4" s="130"/>
      <c r="C4" s="131"/>
      <c r="D4" s="129"/>
      <c r="E4" s="129"/>
    </row>
    <row r="5" spans="2:5" x14ac:dyDescent="0.2">
      <c r="B5" s="130"/>
      <c r="C5" s="131"/>
      <c r="D5" s="129"/>
      <c r="E5" s="129"/>
    </row>
    <row r="6" spans="2:5" ht="19.899999999999999" customHeight="1" x14ac:dyDescent="0.25">
      <c r="B6" s="24" t="s">
        <v>36</v>
      </c>
      <c r="C6" s="3">
        <f>D6+E6</f>
        <v>2680125.2000000002</v>
      </c>
      <c r="D6" s="3">
        <f>'Ukupno po sektorima'!$E$7</f>
        <v>2348625.2000000002</v>
      </c>
      <c r="E6" s="3">
        <f>'Ukupno po sektorima'!Q7</f>
        <v>331500</v>
      </c>
    </row>
    <row r="7" spans="2:5" ht="19.899999999999999" customHeight="1" x14ac:dyDescent="0.25">
      <c r="B7" s="24" t="s">
        <v>37</v>
      </c>
      <c r="C7" s="3">
        <f>D7+E7</f>
        <v>3096790</v>
      </c>
      <c r="D7" s="3">
        <f>'Ukupno po sektorima'!$E$8</f>
        <v>2766790</v>
      </c>
      <c r="E7" s="3">
        <f>'Ukupno po sektorima'!Q8</f>
        <v>330000</v>
      </c>
    </row>
    <row r="8" spans="2:5" ht="19.899999999999999" customHeight="1" x14ac:dyDescent="0.25">
      <c r="B8" s="24" t="s">
        <v>43</v>
      </c>
      <c r="C8" s="3">
        <f>D8+E8</f>
        <v>43972637.590000004</v>
      </c>
      <c r="D8" s="3">
        <f>'Ukupno po sektorima'!$E$9</f>
        <v>2998607.08</v>
      </c>
      <c r="E8" s="3">
        <f>'Ukupno po sektorima'!Q9</f>
        <v>40974030.510000005</v>
      </c>
    </row>
    <row r="9" spans="2:5" ht="18" customHeight="1" x14ac:dyDescent="0.3">
      <c r="B9" s="10" t="s">
        <v>1</v>
      </c>
      <c r="C9" s="2">
        <f>SUM(C6:C8)</f>
        <v>49749552.790000007</v>
      </c>
      <c r="D9" s="2">
        <f>SUM(D6:D8)</f>
        <v>8114022.2800000003</v>
      </c>
      <c r="E9" s="2">
        <f>SUM(E6:E8)</f>
        <v>41635530.510000005</v>
      </c>
    </row>
    <row r="10" spans="2:5" ht="13.15" customHeight="1" x14ac:dyDescent="0.2">
      <c r="B10" s="130" t="s">
        <v>0</v>
      </c>
      <c r="C10" s="131" t="s">
        <v>39</v>
      </c>
      <c r="D10" s="128" t="s">
        <v>13</v>
      </c>
      <c r="E10" s="128" t="s">
        <v>14</v>
      </c>
    </row>
    <row r="11" spans="2:5" ht="13.15" customHeight="1" x14ac:dyDescent="0.2">
      <c r="B11" s="130"/>
      <c r="C11" s="131"/>
      <c r="D11" s="129"/>
      <c r="E11" s="129"/>
    </row>
    <row r="12" spans="2:5" ht="13.15" customHeight="1" x14ac:dyDescent="0.2">
      <c r="B12" s="130"/>
      <c r="C12" s="131"/>
      <c r="D12" s="129"/>
      <c r="E12" s="129"/>
    </row>
    <row r="13" spans="2:5" ht="19.899999999999999" customHeight="1" x14ac:dyDescent="0.25">
      <c r="B13" s="24" t="s">
        <v>36</v>
      </c>
      <c r="C13" s="3">
        <f>D13+E13</f>
        <v>2577000</v>
      </c>
      <c r="D13" s="3">
        <f>'Ukupno po sektorima'!$F$7</f>
        <v>2567000</v>
      </c>
      <c r="E13" s="3">
        <f>'Ukupno po sektorima'!R7</f>
        <v>10000</v>
      </c>
    </row>
    <row r="14" spans="2:5" ht="19.899999999999999" customHeight="1" x14ac:dyDescent="0.25">
      <c r="B14" s="24" t="s">
        <v>37</v>
      </c>
      <c r="C14" s="3">
        <f>D14+E14</f>
        <v>4650000</v>
      </c>
      <c r="D14" s="3">
        <f>'Ukupno po sektorima'!$F$8</f>
        <v>2650000</v>
      </c>
      <c r="E14" s="3">
        <f>'Ukupno po sektorima'!R8</f>
        <v>2000000</v>
      </c>
    </row>
    <row r="15" spans="2:5" ht="19.899999999999999" customHeight="1" x14ac:dyDescent="0.25">
      <c r="B15" s="24" t="s">
        <v>43</v>
      </c>
      <c r="C15" s="3">
        <f>D15+E15</f>
        <v>5856000</v>
      </c>
      <c r="D15" s="3">
        <f>'Ukupno po sektorima'!$F$9</f>
        <v>5856000</v>
      </c>
      <c r="E15" s="3">
        <f>'Ukupno po sektorima'!R9</f>
        <v>0</v>
      </c>
    </row>
    <row r="16" spans="2:5" ht="18" customHeight="1" x14ac:dyDescent="0.3">
      <c r="B16" s="10" t="s">
        <v>1</v>
      </c>
      <c r="C16" s="2">
        <f>SUM(C13:C15)</f>
        <v>13083000</v>
      </c>
      <c r="D16" s="2">
        <f>SUM(D13:D15)</f>
        <v>11073000</v>
      </c>
      <c r="E16" s="2">
        <f>SUM(E13:E15)</f>
        <v>2010000</v>
      </c>
    </row>
    <row r="17" spans="2:5" ht="13.15" customHeight="1" x14ac:dyDescent="0.2">
      <c r="B17" s="130" t="s">
        <v>0</v>
      </c>
      <c r="C17" s="131" t="s">
        <v>40</v>
      </c>
      <c r="D17" s="128" t="s">
        <v>13</v>
      </c>
      <c r="E17" s="128" t="s">
        <v>14</v>
      </c>
    </row>
    <row r="18" spans="2:5" ht="13.15" customHeight="1" x14ac:dyDescent="0.2">
      <c r="B18" s="130"/>
      <c r="C18" s="131"/>
      <c r="D18" s="129"/>
      <c r="E18" s="129"/>
    </row>
    <row r="19" spans="2:5" ht="13.15" customHeight="1" x14ac:dyDescent="0.2">
      <c r="B19" s="130"/>
      <c r="C19" s="131"/>
      <c r="D19" s="129"/>
      <c r="E19" s="129"/>
    </row>
    <row r="20" spans="2:5" ht="19.899999999999999" customHeight="1" x14ac:dyDescent="0.25">
      <c r="B20" s="24" t="s">
        <v>36</v>
      </c>
      <c r="C20" s="3">
        <f>D20+E20</f>
        <v>2567000</v>
      </c>
      <c r="D20" s="3">
        <f>'Ukupno po sektorima'!$G$7</f>
        <v>2567000</v>
      </c>
      <c r="E20" s="3">
        <f>'Ukupno po sektorima'!S7</f>
        <v>0</v>
      </c>
    </row>
    <row r="21" spans="2:5" ht="19.899999999999999" customHeight="1" x14ac:dyDescent="0.25">
      <c r="B21" s="24" t="s">
        <v>37</v>
      </c>
      <c r="C21" s="3">
        <f>D21+E21</f>
        <v>2650000</v>
      </c>
      <c r="D21" s="3">
        <f>'Ukupno po sektorima'!$G$8</f>
        <v>2650000</v>
      </c>
      <c r="E21" s="3">
        <f>'Ukupno po sektorima'!S8</f>
        <v>0</v>
      </c>
    </row>
    <row r="22" spans="2:5" ht="19.899999999999999" customHeight="1" x14ac:dyDescent="0.25">
      <c r="B22" s="24" t="s">
        <v>43</v>
      </c>
      <c r="C22" s="3">
        <f>D22+E22</f>
        <v>5711000</v>
      </c>
      <c r="D22" s="3">
        <f>'Ukupno po sektorima'!$G$9</f>
        <v>5711000</v>
      </c>
      <c r="E22" s="3">
        <f>'Ukupno po sektorima'!S9</f>
        <v>0</v>
      </c>
    </row>
    <row r="23" spans="2:5" ht="18" customHeight="1" x14ac:dyDescent="0.3">
      <c r="B23" s="10" t="s">
        <v>1</v>
      </c>
      <c r="C23" s="2">
        <f>SUM(C20:C22)</f>
        <v>10928000</v>
      </c>
      <c r="D23" s="2">
        <f>SUM(D20:D22)</f>
        <v>10928000</v>
      </c>
      <c r="E23" s="2">
        <f>SUM(E20:E22)</f>
        <v>0</v>
      </c>
    </row>
    <row r="25" spans="2:5" ht="18" customHeight="1" x14ac:dyDescent="0.3">
      <c r="B25" s="4" t="s">
        <v>41</v>
      </c>
      <c r="C25" s="2">
        <f>C9+C16+C23</f>
        <v>73760552.790000007</v>
      </c>
      <c r="D25" s="2">
        <f>D9+D16+D23</f>
        <v>30115022.280000001</v>
      </c>
      <c r="E25" s="2">
        <f>E9+E16+E23</f>
        <v>43645530.510000005</v>
      </c>
    </row>
  </sheetData>
  <sheetProtection sheet="1" objects="1" scenarios="1"/>
  <mergeCells count="13">
    <mergeCell ref="E10:E12"/>
    <mergeCell ref="B10:B12"/>
    <mergeCell ref="C10:C12"/>
    <mergeCell ref="B2:E2"/>
    <mergeCell ref="E17:E19"/>
    <mergeCell ref="B3:B5"/>
    <mergeCell ref="D3:D5"/>
    <mergeCell ref="E3:E5"/>
    <mergeCell ref="C3:C5"/>
    <mergeCell ref="B17:B19"/>
    <mergeCell ref="C17:C19"/>
    <mergeCell ref="D17:D19"/>
    <mergeCell ref="D10:D12"/>
  </mergeCells>
  <pageMargins left="0.43" right="0.31" top="0.72" bottom="1" header="0.5" footer="0.5"/>
  <pageSetup paperSize="9" scale="8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A64"/>
  <sheetViews>
    <sheetView showGridLines="0" zoomScale="67" zoomScaleNormal="67" zoomScaleSheetLayoutView="28" zoomScalePageLayoutView="49" workbookViewId="0">
      <selection activeCell="H10" sqref="H10"/>
    </sheetView>
  </sheetViews>
  <sheetFormatPr defaultColWidth="8.85546875" defaultRowHeight="12.75" x14ac:dyDescent="0.2"/>
  <cols>
    <col min="1" max="1" width="1.7109375" style="1" customWidth="1"/>
    <col min="2" max="2" width="32.28515625" style="1" customWidth="1"/>
    <col min="3" max="3" width="11.140625" style="1" customWidth="1"/>
    <col min="4" max="4" width="8.42578125" style="1" customWidth="1"/>
    <col min="5" max="5" width="14.28515625" style="1" customWidth="1"/>
    <col min="6" max="6" width="9.28515625" style="1" customWidth="1"/>
    <col min="7" max="14" width="14.28515625" style="1" customWidth="1"/>
    <col min="15" max="15" width="3" style="1" customWidth="1"/>
    <col min="16" max="16384" width="8.85546875" style="1"/>
  </cols>
  <sheetData>
    <row r="1" spans="2:27" x14ac:dyDescent="0.2">
      <c r="B1" s="12"/>
      <c r="C1" s="12"/>
      <c r="D1" s="12"/>
    </row>
    <row r="2" spans="2:27" ht="23.45" customHeight="1" x14ac:dyDescent="0.2">
      <c r="B2" s="9" t="s">
        <v>69</v>
      </c>
      <c r="C2" s="9"/>
      <c r="D2" s="9"/>
    </row>
    <row r="3" spans="2:27" ht="13.9" customHeight="1" x14ac:dyDescent="0.2">
      <c r="B3" s="138" t="s">
        <v>45</v>
      </c>
      <c r="C3" s="149" t="s">
        <v>49</v>
      </c>
      <c r="D3" s="150"/>
      <c r="E3" s="143" t="s">
        <v>70</v>
      </c>
      <c r="F3" s="144"/>
      <c r="G3" s="123" t="s">
        <v>80</v>
      </c>
      <c r="H3" s="123"/>
      <c r="I3" s="123"/>
      <c r="J3" s="123"/>
      <c r="K3" s="131" t="s">
        <v>14</v>
      </c>
      <c r="L3" s="131"/>
      <c r="M3" s="131"/>
      <c r="N3" s="131"/>
    </row>
    <row r="4" spans="2:27" ht="27.6" customHeight="1" x14ac:dyDescent="0.2">
      <c r="B4" s="139"/>
      <c r="C4" s="151"/>
      <c r="D4" s="152"/>
      <c r="E4" s="145"/>
      <c r="F4" s="146"/>
      <c r="G4" s="116" t="s">
        <v>71</v>
      </c>
      <c r="H4" s="116"/>
      <c r="I4" s="116"/>
      <c r="J4" s="116"/>
      <c r="K4" s="118" t="s">
        <v>72</v>
      </c>
      <c r="L4" s="118"/>
      <c r="M4" s="118"/>
      <c r="N4" s="118"/>
    </row>
    <row r="5" spans="2:27" ht="13.15" customHeight="1" x14ac:dyDescent="0.2">
      <c r="B5" s="139"/>
      <c r="C5" s="135" t="s">
        <v>35</v>
      </c>
      <c r="D5" s="137" t="s">
        <v>46</v>
      </c>
      <c r="E5" s="147" t="s">
        <v>48</v>
      </c>
      <c r="F5" s="147" t="s">
        <v>47</v>
      </c>
      <c r="G5" s="119" t="s">
        <v>74</v>
      </c>
      <c r="H5" s="119" t="s">
        <v>75</v>
      </c>
      <c r="I5" s="119" t="s">
        <v>76</v>
      </c>
      <c r="J5" s="119" t="s">
        <v>73</v>
      </c>
      <c r="K5" s="119" t="s">
        <v>74</v>
      </c>
      <c r="L5" s="119" t="s">
        <v>75</v>
      </c>
      <c r="M5" s="119" t="s">
        <v>76</v>
      </c>
      <c r="N5" s="119" t="s">
        <v>73</v>
      </c>
    </row>
    <row r="6" spans="2:27" ht="13.15" customHeight="1" x14ac:dyDescent="0.2">
      <c r="B6" s="139"/>
      <c r="C6" s="136"/>
      <c r="D6" s="137"/>
      <c r="E6" s="148"/>
      <c r="F6" s="148"/>
      <c r="G6" s="119"/>
      <c r="H6" s="119"/>
      <c r="I6" s="119"/>
      <c r="J6" s="119"/>
      <c r="K6" s="119"/>
      <c r="L6" s="119"/>
      <c r="M6" s="119"/>
      <c r="N6" s="119"/>
    </row>
    <row r="7" spans="2:27" s="11" customFormat="1" ht="28.5" x14ac:dyDescent="0.25">
      <c r="B7" s="29" t="s">
        <v>52</v>
      </c>
      <c r="C7" s="26">
        <f>COUNTIF('Plan 2023-2025'!$Y7:$Y72,"*А*")</f>
        <v>0</v>
      </c>
      <c r="D7" s="16">
        <f t="shared" ref="D7:D12" si="0">C7/C$13</f>
        <v>0</v>
      </c>
      <c r="E7" s="14">
        <f>SUMIF('Plan 2023-2025'!$Y7:$Y72,"*А*",'Plan 2023-2025'!E7:E72)</f>
        <v>0</v>
      </c>
      <c r="F7" s="16">
        <f t="shared" ref="F7:F12" si="1">E7/E$13</f>
        <v>0</v>
      </c>
      <c r="G7" s="18">
        <f>SUMIF('Plan 2023-2025'!$Y7:$Y72,"*А*",'Plan 2023-2025'!F7:F72)</f>
        <v>0</v>
      </c>
      <c r="H7" s="18">
        <f>SUMIF('Plan 2023-2025'!$Y7:$Y72,"*А*",'Plan 2023-2025'!G7:G72)</f>
        <v>0</v>
      </c>
      <c r="I7" s="18">
        <f>SUMIF('Plan 2023-2025'!$Y7:$Y72,"*А*",'Plan 2023-2025'!H7:H72)</f>
        <v>0</v>
      </c>
      <c r="J7" s="14">
        <f t="shared" ref="J7:J13" si="2">SUM(G7:I7)</f>
        <v>0</v>
      </c>
      <c r="K7" s="18">
        <f>SUMIF('Plan 2023-2025'!$Y7:$Y72,"*А*",'Plan 2023-2025'!R7:R72)</f>
        <v>0</v>
      </c>
      <c r="L7" s="18">
        <f>SUMIF('Plan 2023-2025'!$Y7:$Y72,"*А*",'Plan 2023-2025'!S7:S72)</f>
        <v>0</v>
      </c>
      <c r="M7" s="18">
        <f>SUMIF('Plan 2023-2025'!$Y7:$Y72,"*А*",'Plan 2023-2025'!T7:T72)</f>
        <v>0</v>
      </c>
      <c r="N7" s="14">
        <f t="shared" ref="N7:N13" si="3">SUM(K7:M7)</f>
        <v>0</v>
      </c>
    </row>
    <row r="8" spans="2:27" s="11" customFormat="1" ht="57" x14ac:dyDescent="0.25">
      <c r="B8" s="29" t="s">
        <v>66</v>
      </c>
      <c r="C8" s="26">
        <f>COUNTIF('Plan 2023-2025'!$Y7:$Y72,"*Б*")</f>
        <v>0</v>
      </c>
      <c r="D8" s="16">
        <f t="shared" si="0"/>
        <v>0</v>
      </c>
      <c r="E8" s="14">
        <f>SUMIF('Plan 2023-2025'!$Y7:$Y72,"*Б*",'Plan 2023-2025'!E7:E72)</f>
        <v>0</v>
      </c>
      <c r="F8" s="16">
        <f t="shared" si="1"/>
        <v>0</v>
      </c>
      <c r="G8" s="18">
        <f>SUMIF('Plan 2023-2025'!$Y7:$Y72,"*Б*",'Plan 2023-2025'!F7:F72)</f>
        <v>0</v>
      </c>
      <c r="H8" s="18">
        <f>SUMIF('Plan 2023-2025'!$Y7:$Y72,"*Б*",'Plan 2023-2025'!G7:G72)</f>
        <v>0</v>
      </c>
      <c r="I8" s="18">
        <f>SUMIF('Plan 2023-2025'!$Y7:$Y72,"*Б*",'Plan 2023-2025'!H7:H72)</f>
        <v>0</v>
      </c>
      <c r="J8" s="14">
        <f t="shared" si="2"/>
        <v>0</v>
      </c>
      <c r="K8" s="18">
        <f>SUMIF('Plan 2023-2025'!$Y7:$Y72,"*б*",'Plan 2023-2025'!R7:R72)</f>
        <v>0</v>
      </c>
      <c r="L8" s="18">
        <f>SUMIF('Plan 2023-2025'!$Y7:$Y72,"*Б*",'Plan 2023-2025'!S7:S72)</f>
        <v>0</v>
      </c>
      <c r="M8" s="18">
        <f>SUMIF('Plan 2023-2025'!$Y7:$Y72,"*Б*",'Plan 2023-2025'!T7:T72)</f>
        <v>0</v>
      </c>
      <c r="N8" s="14">
        <f t="shared" si="3"/>
        <v>0</v>
      </c>
    </row>
    <row r="9" spans="2:27" s="11" customFormat="1" ht="71.25" x14ac:dyDescent="0.25">
      <c r="B9" s="29" t="s">
        <v>53</v>
      </c>
      <c r="C9" s="26">
        <f>COUNTIF('Plan 2023-2025'!$Y7:$Y72,"*Ц*")</f>
        <v>0</v>
      </c>
      <c r="D9" s="16">
        <f t="shared" si="0"/>
        <v>0</v>
      </c>
      <c r="E9" s="14">
        <f>SUMIF('Plan 2023-2025'!$Y7:$Y72,"*Ц*",'Plan 2023-2025'!E7:E72)</f>
        <v>0</v>
      </c>
      <c r="F9" s="16">
        <f t="shared" si="1"/>
        <v>0</v>
      </c>
      <c r="G9" s="18">
        <f>SUMIF('Plan 2023-2025'!$Y7:$Y72,"*Ц*",'Plan 2023-2025'!F7:F72)</f>
        <v>0</v>
      </c>
      <c r="H9" s="18">
        <f>SUMIF('Plan 2023-2025'!$Y7:$Y72,"*Ц*",'Plan 2023-2025'!G7:G72)</f>
        <v>0</v>
      </c>
      <c r="I9" s="18">
        <f>SUMIF('Plan 2023-2025'!$Y7:$Y72,"*Ц*",'Plan 2023-2025'!H7:H72)</f>
        <v>0</v>
      </c>
      <c r="J9" s="14">
        <f t="shared" si="2"/>
        <v>0</v>
      </c>
      <c r="K9" s="18">
        <f>SUMIF('Plan 2023-2025'!$Y7:$Y72,"*Ц*",'Plan 2023-2025'!R7:R72)</f>
        <v>0</v>
      </c>
      <c r="L9" s="18">
        <f>SUMIF('Plan 2023-2025'!$Y7:$Y72,"*Ц*",'Plan 2023-2025'!S7:S72)</f>
        <v>0</v>
      </c>
      <c r="M9" s="18">
        <f>SUMIF('Plan 2023-2025'!$Y7:$Y72,"*Ц*",'Plan 2023-2025'!T7:T72)</f>
        <v>0</v>
      </c>
      <c r="N9" s="14">
        <f t="shared" si="3"/>
        <v>0</v>
      </c>
      <c r="P9" s="140"/>
      <c r="Q9" s="141"/>
      <c r="R9" s="141"/>
      <c r="S9" s="141"/>
      <c r="T9" s="141"/>
      <c r="U9" s="141"/>
      <c r="V9" s="141"/>
      <c r="W9" s="141"/>
      <c r="X9" s="141"/>
      <c r="Y9"/>
      <c r="Z9"/>
      <c r="AA9"/>
    </row>
    <row r="10" spans="2:27" s="11" customFormat="1" ht="85.5" x14ac:dyDescent="0.25">
      <c r="B10" s="29" t="s">
        <v>67</v>
      </c>
      <c r="C10" s="26">
        <f>COUNTIF('Plan 2023-2025'!$Y7:$Y72,"*Д*")</f>
        <v>0</v>
      </c>
      <c r="D10" s="16">
        <f t="shared" si="0"/>
        <v>0</v>
      </c>
      <c r="E10" s="14">
        <f>SUMIF('Plan 2023-2025'!$Y7:$Y72,"*Д*",'Plan 2023-2025'!E7:E72)</f>
        <v>0</v>
      </c>
      <c r="F10" s="16">
        <f t="shared" si="1"/>
        <v>0</v>
      </c>
      <c r="G10" s="18">
        <f>SUMIF('Plan 2023-2025'!$Y7:$Y72,"*Д*",'Plan 2023-2025'!F7:F72)</f>
        <v>0</v>
      </c>
      <c r="H10" s="18">
        <f>SUMIF('Plan 2023-2025'!$Y7:$Y72,"*Д*",'Plan 2023-2025'!G7:G72)</f>
        <v>0</v>
      </c>
      <c r="I10" s="18">
        <f>SUMIF('Plan 2023-2025'!$Y7:$Y72,"*Д*",'Plan 2023-2025'!H7:H72)</f>
        <v>0</v>
      </c>
      <c r="J10" s="14">
        <f t="shared" si="2"/>
        <v>0</v>
      </c>
      <c r="K10" s="18">
        <f>SUMIF('Plan 2023-2025'!$Y7:$Y72,"*Д*",'Plan 2023-2025'!R7:R72)</f>
        <v>0</v>
      </c>
      <c r="L10" s="18">
        <f>SUMIF('Plan 2023-2025'!$Y7:$Y72,"*Д*",'Plan 2023-2025'!S7:S72)</f>
        <v>0</v>
      </c>
      <c r="M10" s="18">
        <f>SUMIF('Plan 2023-2025'!$Y7:$Y72,"*Д*",'Plan 2023-2025'!T7:T72)</f>
        <v>0</v>
      </c>
      <c r="N10" s="14">
        <f t="shared" si="3"/>
        <v>0</v>
      </c>
    </row>
    <row r="11" spans="2:27" s="11" customFormat="1" ht="60" customHeight="1" x14ac:dyDescent="0.25">
      <c r="B11" s="29" t="s">
        <v>68</v>
      </c>
      <c r="C11" s="26">
        <f>COUNTIF('Plan 2023-2025'!$Y6:$Y72,"*Е*")</f>
        <v>0</v>
      </c>
      <c r="D11" s="16">
        <f t="shared" si="0"/>
        <v>0</v>
      </c>
      <c r="E11" s="14">
        <f>SUMIF('Plan 2023-2025'!$Y7:$Y72,"*Е*",'Plan 2023-2025'!E7:E72)</f>
        <v>0</v>
      </c>
      <c r="F11" s="16">
        <f t="shared" si="1"/>
        <v>0</v>
      </c>
      <c r="G11" s="18">
        <f>SUMIF('Plan 2023-2025'!$Y7:$Y72,"*Е*",'Plan 2023-2025'!F7:F72)</f>
        <v>0</v>
      </c>
      <c r="H11" s="18">
        <f>SUMIF('Plan 2023-2025'!$Y7:$Y72,"*Е*",'Plan 2023-2025'!G7:G72)</f>
        <v>0</v>
      </c>
      <c r="I11" s="18">
        <f>SUMIF('Plan 2023-2025'!$Y7:$Y72,"*Е*",'Plan 2023-2025'!H7:H72)</f>
        <v>0</v>
      </c>
      <c r="J11" s="14">
        <f t="shared" si="2"/>
        <v>0</v>
      </c>
      <c r="K11" s="18">
        <f>SUMIF('Plan 2023-2025'!$Y7:$Y72,"*Е*",'Plan 2023-2025'!R7:R72)</f>
        <v>0</v>
      </c>
      <c r="L11" s="18">
        <f>SUMIF('Plan 2023-2025'!$Y7:$Y72,"*Е*",'Plan 2023-2025'!S7:S72)</f>
        <v>0</v>
      </c>
      <c r="M11" s="18">
        <f>SUMIF('Plan 2023-2025'!$Y7:$Y72,"*Е*",'Plan 2023-2025'!T7:T72)</f>
        <v>0</v>
      </c>
      <c r="N11" s="14">
        <f t="shared" si="3"/>
        <v>0</v>
      </c>
    </row>
    <row r="12" spans="2:27" s="11" customFormat="1" ht="28.5" x14ac:dyDescent="0.25">
      <c r="B12" s="30" t="s">
        <v>78</v>
      </c>
      <c r="C12" s="27">
        <f>COUNTIF('Plan 2023-2025'!$Y7:$Y72,"&gt;0")</f>
        <v>17</v>
      </c>
      <c r="D12" s="16">
        <f t="shared" si="0"/>
        <v>1</v>
      </c>
      <c r="E12" s="20">
        <f>SUMIF('Plan 2023-2025'!$Y7:$Y72,"&gt;0",'Plan 2023-2025'!E7:E72)</f>
        <v>43331832</v>
      </c>
      <c r="F12" s="16">
        <f t="shared" si="1"/>
        <v>1</v>
      </c>
      <c r="G12" s="21">
        <f>SUMIF('Plan 2023-2025'!$Y7:$Y72,"&gt;0",'Plan 2023-2025'!F7:F72)</f>
        <v>2693000</v>
      </c>
      <c r="H12" s="21">
        <f>SUMIF('Plan 2023-2025'!$Y7:$Y72,"&gt;0",'Plan 2023-2025'!G7:G72)</f>
        <v>5856000</v>
      </c>
      <c r="I12" s="21">
        <f>SUMIF('Plan 2023-2025'!$Y7:$Y72,"&gt;0",'Plan 2023-2025'!H7:H72)</f>
        <v>5711000</v>
      </c>
      <c r="J12" s="20">
        <f t="shared" si="2"/>
        <v>14260000</v>
      </c>
      <c r="K12" s="21">
        <f>SUMIF('Plan 2023-2025'!$Y7:$Y72,"&gt;0",'Plan 2023-2025'!R7:R72)</f>
        <v>29071832</v>
      </c>
      <c r="L12" s="21">
        <f>SUMIF('Plan 2023-2025'!$Y7:$Y72,"&gt;0",'Plan 2023-2025'!S7:S72)</f>
        <v>0</v>
      </c>
      <c r="M12" s="21">
        <f>SUMIF('Plan 2023-2025'!$Y7:$Y72,"&gt;0",'Plan 2023-2025'!T7:T72)</f>
        <v>0</v>
      </c>
      <c r="N12" s="20">
        <f t="shared" si="3"/>
        <v>29071832</v>
      </c>
    </row>
    <row r="13" spans="2:27" ht="49.9" customHeight="1" x14ac:dyDescent="0.2">
      <c r="B13" s="28" t="s">
        <v>42</v>
      </c>
      <c r="C13" s="15">
        <f>SUM(C7:C12)</f>
        <v>17</v>
      </c>
      <c r="D13" s="17">
        <f>SUM(D7:D12)</f>
        <v>1</v>
      </c>
      <c r="E13" s="14">
        <f t="shared" ref="E13:M13" si="4">SUM(E7:E12)</f>
        <v>43331832</v>
      </c>
      <c r="F13" s="17">
        <f>SUM(F7:F12)</f>
        <v>1</v>
      </c>
      <c r="G13" s="19">
        <f t="shared" si="4"/>
        <v>2693000</v>
      </c>
      <c r="H13" s="19">
        <f t="shared" si="4"/>
        <v>5856000</v>
      </c>
      <c r="I13" s="19">
        <f t="shared" si="4"/>
        <v>5711000</v>
      </c>
      <c r="J13" s="14">
        <f t="shared" si="2"/>
        <v>14260000</v>
      </c>
      <c r="K13" s="19">
        <f t="shared" si="4"/>
        <v>29071832</v>
      </c>
      <c r="L13" s="19">
        <f t="shared" si="4"/>
        <v>0</v>
      </c>
      <c r="M13" s="19">
        <f t="shared" si="4"/>
        <v>0</v>
      </c>
      <c r="N13" s="14">
        <f t="shared" si="3"/>
        <v>29071832</v>
      </c>
      <c r="P13" s="140"/>
      <c r="Q13" s="141"/>
      <c r="R13" s="141"/>
      <c r="S13" s="141"/>
      <c r="T13" s="141"/>
      <c r="U13" s="141"/>
      <c r="V13" s="141"/>
      <c r="W13" s="141"/>
      <c r="X13" s="141"/>
    </row>
    <row r="15" spans="2:27" ht="13.9" customHeight="1" x14ac:dyDescent="0.2">
      <c r="B15" s="142" t="s">
        <v>83</v>
      </c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</row>
    <row r="16" spans="2:27" x14ac:dyDescent="0.2"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</row>
    <row r="17" spans="2:14" x14ac:dyDescent="0.2"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2:14" x14ac:dyDescent="0.2"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23" spans="2:14" ht="18" x14ac:dyDescent="0.25">
      <c r="E23" s="13"/>
      <c r="F23" s="13"/>
    </row>
    <row r="60" spans="2:2" ht="38.450000000000003" customHeight="1" x14ac:dyDescent="0.2"/>
    <row r="64" spans="2:2" x14ac:dyDescent="0.2">
      <c r="B64" s="22"/>
    </row>
  </sheetData>
  <sheetProtection sheet="1" objects="1" scenarios="1"/>
  <mergeCells count="22">
    <mergeCell ref="P9:X9"/>
    <mergeCell ref="P13:X13"/>
    <mergeCell ref="B15:N18"/>
    <mergeCell ref="E3:F4"/>
    <mergeCell ref="E5:E6"/>
    <mergeCell ref="F5:F6"/>
    <mergeCell ref="L5:L6"/>
    <mergeCell ref="M5:M6"/>
    <mergeCell ref="N5:N6"/>
    <mergeCell ref="C3:D4"/>
    <mergeCell ref="G4:J4"/>
    <mergeCell ref="K4:N4"/>
    <mergeCell ref="G5:G6"/>
    <mergeCell ref="H5:H6"/>
    <mergeCell ref="I5:I6"/>
    <mergeCell ref="J5:J6"/>
    <mergeCell ref="C5:C6"/>
    <mergeCell ref="D5:D6"/>
    <mergeCell ref="K5:K6"/>
    <mergeCell ref="B3:B6"/>
    <mergeCell ref="G3:J3"/>
    <mergeCell ref="K3:N3"/>
  </mergeCells>
  <printOptions horizontalCentered="1"/>
  <pageMargins left="0.2" right="0.2" top="0.22" bottom="0.49" header="0.5" footer="0.34"/>
  <pageSetup paperSize="9" scale="5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Upute</vt:lpstr>
      <vt:lpstr>Plan 2023-2025</vt:lpstr>
      <vt:lpstr>Ukupno po sektorima</vt:lpstr>
      <vt:lpstr>Ukupno po godinama</vt:lpstr>
      <vt:lpstr>Ukupno po A-E klasama</vt:lpstr>
      <vt:lpstr>'Plan 2023-2025'!Print_Area</vt:lpstr>
    </vt:vector>
  </TitlesOfParts>
  <Company>UNDP Bosnia and Herzegovina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msutonwilliams</dc:creator>
  <cp:lastModifiedBy>jdragan</cp:lastModifiedBy>
  <cp:lastPrinted>2023-04-06T07:59:22Z</cp:lastPrinted>
  <dcterms:created xsi:type="dcterms:W3CDTF">2013-10-16T07:47:36Z</dcterms:created>
  <dcterms:modified xsi:type="dcterms:W3CDTF">2023-04-07T10:40:57Z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