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updateLinks="never" defaultThemeVersion="124226"/>
  <bookViews>
    <workbookView xWindow="-120" yWindow="-120" windowWidth="20730" windowHeight="11760" tabRatio="790" activeTab="1"/>
  </bookViews>
  <sheets>
    <sheet name="Upute" sheetId="2" r:id="rId1"/>
    <sheet name="Plan 2021-2023" sheetId="1" r:id="rId2"/>
    <sheet name="Ukupno po sektorima" sheetId="8" r:id="rId3"/>
    <sheet name="Ukupno po godinama" sheetId="5" r:id="rId4"/>
    <sheet name="Ukupno po A-E klasama" sheetId="10" r:id="rId5"/>
  </sheets>
  <definedNames>
    <definedName name="_xlnm._FilterDatabase" localSheetId="1" hidden="1">'Plan 2021-2023'!$A$2:$Z$85</definedName>
    <definedName name="_xlnm.Print_Area" localSheetId="1">'Plan 2021-2023'!$A$1:$Z$93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5" i="1"/>
  <c r="T55"/>
  <c r="S55"/>
  <c r="R55"/>
  <c r="I55"/>
  <c r="H55"/>
  <c r="G55"/>
  <c r="U55"/>
  <c r="F55"/>
  <c r="D55"/>
  <c r="U49" l="1"/>
  <c r="U48"/>
  <c r="U47"/>
  <c r="U46"/>
  <c r="U44"/>
  <c r="I51" l="1"/>
  <c r="I50"/>
  <c r="I49"/>
  <c r="E49" s="1"/>
  <c r="I48"/>
  <c r="E48" s="1"/>
  <c r="I47"/>
  <c r="E47" s="1"/>
  <c r="I46"/>
  <c r="E46" s="1"/>
  <c r="I44"/>
  <c r="I37"/>
  <c r="E44"/>
  <c r="U45"/>
  <c r="I45"/>
  <c r="U54"/>
  <c r="I54"/>
  <c r="U52"/>
  <c r="I52"/>
  <c r="U43"/>
  <c r="I43"/>
  <c r="U42"/>
  <c r="I42"/>
  <c r="U41"/>
  <c r="I41"/>
  <c r="U40"/>
  <c r="I40"/>
  <c r="U36"/>
  <c r="I36"/>
  <c r="U34"/>
  <c r="I34"/>
  <c r="U33"/>
  <c r="I33"/>
  <c r="U32"/>
  <c r="I32"/>
  <c r="U31"/>
  <c r="I31"/>
  <c r="U51"/>
  <c r="U35"/>
  <c r="I35"/>
  <c r="U38"/>
  <c r="I38"/>
  <c r="U39"/>
  <c r="I39"/>
  <c r="U53"/>
  <c r="I53"/>
  <c r="U27"/>
  <c r="U28"/>
  <c r="I27"/>
  <c r="I28"/>
  <c r="U29"/>
  <c r="I29"/>
  <c r="U37"/>
  <c r="U50"/>
  <c r="U20"/>
  <c r="E51" l="1"/>
  <c r="E50"/>
  <c r="E45"/>
  <c r="E54"/>
  <c r="E41"/>
  <c r="E52"/>
  <c r="E43"/>
  <c r="E42"/>
  <c r="E40"/>
  <c r="E36"/>
  <c r="E34"/>
  <c r="E33"/>
  <c r="E32"/>
  <c r="E31"/>
  <c r="E35"/>
  <c r="E39"/>
  <c r="E38"/>
  <c r="E27"/>
  <c r="E53"/>
  <c r="E28"/>
  <c r="E37"/>
  <c r="E29"/>
  <c r="U18" l="1"/>
  <c r="U17"/>
  <c r="U16"/>
  <c r="U15"/>
  <c r="U30"/>
  <c r="U9"/>
  <c r="I18" l="1"/>
  <c r="E18" s="1"/>
  <c r="I30"/>
  <c r="E30" s="1"/>
  <c r="I10"/>
  <c r="I9"/>
  <c r="E9" s="1"/>
  <c r="I8"/>
  <c r="I16" l="1"/>
  <c r="E16" s="1"/>
  <c r="I15"/>
  <c r="E15" s="1"/>
  <c r="I11"/>
  <c r="U11"/>
  <c r="E11" l="1"/>
  <c r="U21" l="1"/>
  <c r="I21"/>
  <c r="U10"/>
  <c r="E10" s="1"/>
  <c r="E21" l="1"/>
  <c r="U25"/>
  <c r="I25"/>
  <c r="E25" l="1"/>
  <c r="Q55" l="1"/>
  <c r="P55"/>
  <c r="O55"/>
  <c r="N55"/>
  <c r="M55"/>
  <c r="J55"/>
  <c r="K55"/>
  <c r="L55"/>
  <c r="I17" l="1"/>
  <c r="U22"/>
  <c r="I22"/>
  <c r="U24"/>
  <c r="I24"/>
  <c r="U23"/>
  <c r="I23"/>
  <c r="I20"/>
  <c r="E20" s="1"/>
  <c r="U14"/>
  <c r="I14"/>
  <c r="U13"/>
  <c r="I13"/>
  <c r="U12"/>
  <c r="U8"/>
  <c r="E8" s="1"/>
  <c r="U7"/>
  <c r="I12"/>
  <c r="I7"/>
  <c r="U26"/>
  <c r="I26"/>
  <c r="U19"/>
  <c r="I19"/>
  <c r="E22" l="1"/>
  <c r="E23"/>
  <c r="E17"/>
  <c r="E7"/>
  <c r="E12"/>
  <c r="E26"/>
  <c r="E24"/>
  <c r="E13"/>
  <c r="E14"/>
  <c r="E19"/>
  <c r="I7" i="8"/>
  <c r="H8" i="10"/>
  <c r="M11"/>
  <c r="M10"/>
  <c r="M9"/>
  <c r="M8"/>
  <c r="M7"/>
  <c r="L11"/>
  <c r="L10"/>
  <c r="L9"/>
  <c r="L8"/>
  <c r="L7"/>
  <c r="I11"/>
  <c r="I10"/>
  <c r="I9"/>
  <c r="I8"/>
  <c r="I7"/>
  <c r="H11"/>
  <c r="H10"/>
  <c r="H9"/>
  <c r="H7"/>
  <c r="G11"/>
  <c r="G10"/>
  <c r="G9"/>
  <c r="G8"/>
  <c r="G7"/>
  <c r="C11"/>
  <c r="C10"/>
  <c r="C9"/>
  <c r="C8"/>
  <c r="C7"/>
  <c r="U8" i="8"/>
  <c r="U7"/>
  <c r="S9"/>
  <c r="E22" i="5" s="1"/>
  <c r="R9" i="8"/>
  <c r="E15" i="5" s="1"/>
  <c r="P9" i="8"/>
  <c r="O9"/>
  <c r="N9"/>
  <c r="M9"/>
  <c r="L9"/>
  <c r="K9"/>
  <c r="J9"/>
  <c r="I9"/>
  <c r="G9"/>
  <c r="D22" i="5" s="1"/>
  <c r="F9" i="8"/>
  <c r="D15" i="5" s="1"/>
  <c r="E9" i="8"/>
  <c r="D8" i="5" s="1"/>
  <c r="S8" i="8"/>
  <c r="E21" i="5" s="1"/>
  <c r="R8" i="8"/>
  <c r="E14" i="5" s="1"/>
  <c r="P8" i="8"/>
  <c r="O8"/>
  <c r="N8"/>
  <c r="M8"/>
  <c r="L8"/>
  <c r="K8"/>
  <c r="J8"/>
  <c r="I8"/>
  <c r="G8"/>
  <c r="D21" i="5" s="1"/>
  <c r="F8" i="8"/>
  <c r="D14" i="5" s="1"/>
  <c r="S7" i="8"/>
  <c r="R7"/>
  <c r="P7"/>
  <c r="O7"/>
  <c r="N7"/>
  <c r="M7"/>
  <c r="L7"/>
  <c r="K7"/>
  <c r="J7"/>
  <c r="G7"/>
  <c r="F7"/>
  <c r="D13" i="5" s="1"/>
  <c r="E7" i="8"/>
  <c r="D6" i="5" s="1"/>
  <c r="C7" i="8"/>
  <c r="C9"/>
  <c r="C8"/>
  <c r="U9"/>
  <c r="M12" i="10"/>
  <c r="L12"/>
  <c r="I12"/>
  <c r="H12"/>
  <c r="G12"/>
  <c r="C12"/>
  <c r="K10"/>
  <c r="K11"/>
  <c r="H7" i="8"/>
  <c r="K8" i="10"/>
  <c r="K9"/>
  <c r="K7"/>
  <c r="Q7" i="8"/>
  <c r="E6" i="5" s="1"/>
  <c r="H8" i="8"/>
  <c r="H9"/>
  <c r="Q9"/>
  <c r="E8" i="5" s="1"/>
  <c r="K12" i="10"/>
  <c r="E10"/>
  <c r="E8" l="1"/>
  <c r="D8" i="8"/>
  <c r="E12" i="10"/>
  <c r="E7"/>
  <c r="N10" i="8"/>
  <c r="P10"/>
  <c r="L10"/>
  <c r="I13" i="10"/>
  <c r="J10" i="8"/>
  <c r="S10"/>
  <c r="J8" i="10"/>
  <c r="T7" i="8"/>
  <c r="K10"/>
  <c r="U10"/>
  <c r="M10"/>
  <c r="M13" i="10"/>
  <c r="I10" i="8"/>
  <c r="C13" i="10"/>
  <c r="D10" s="1"/>
  <c r="Q8" i="8"/>
  <c r="E7" i="5" s="1"/>
  <c r="E9" s="1"/>
  <c r="N8" i="10"/>
  <c r="L13"/>
  <c r="G10" i="8"/>
  <c r="R10"/>
  <c r="N11" i="10"/>
  <c r="N10"/>
  <c r="J10"/>
  <c r="N9"/>
  <c r="N7"/>
  <c r="E11"/>
  <c r="C10" i="8"/>
  <c r="O10"/>
  <c r="H13" i="10"/>
  <c r="C22" i="5"/>
  <c r="E20"/>
  <c r="E23" s="1"/>
  <c r="E13"/>
  <c r="E16" s="1"/>
  <c r="C14"/>
  <c r="J9" i="10"/>
  <c r="J11"/>
  <c r="D20" i="5"/>
  <c r="D23" s="1"/>
  <c r="C21"/>
  <c r="J7" i="10"/>
  <c r="D16" i="5"/>
  <c r="F10" i="8"/>
  <c r="C15" i="5"/>
  <c r="G13" i="10"/>
  <c r="C8" i="5"/>
  <c r="E9" i="10"/>
  <c r="K13"/>
  <c r="H10" i="8"/>
  <c r="J12" i="10"/>
  <c r="C6" i="5"/>
  <c r="N12" i="10"/>
  <c r="D7" i="8" l="1"/>
  <c r="D9"/>
  <c r="E13" i="10"/>
  <c r="F9" s="1"/>
  <c r="C13" i="5"/>
  <c r="C16" s="1"/>
  <c r="D9" i="10"/>
  <c r="D7"/>
  <c r="N13"/>
  <c r="D12"/>
  <c r="D11"/>
  <c r="D8"/>
  <c r="Q10" i="8"/>
  <c r="T8"/>
  <c r="T9"/>
  <c r="J13" i="10"/>
  <c r="C20" i="5"/>
  <c r="C23" s="1"/>
  <c r="E25"/>
  <c r="E8" i="8"/>
  <c r="E10" s="1"/>
  <c r="D10" l="1"/>
  <c r="F12" i="10"/>
  <c r="F10"/>
  <c r="F8"/>
  <c r="F7"/>
  <c r="F11"/>
  <c r="D13"/>
  <c r="T10" i="8"/>
  <c r="D7" i="5"/>
  <c r="F13" i="10" l="1"/>
  <c r="C7" i="5"/>
  <c r="C9" s="1"/>
  <c r="C25" s="1"/>
  <c r="D9"/>
  <c r="D25" s="1"/>
</calcChain>
</file>

<file path=xl/sharedStrings.xml><?xml version="1.0" encoding="utf-8"?>
<sst xmlns="http://schemas.openxmlformats.org/spreadsheetml/2006/main" count="492" uniqueCount="247">
  <si>
    <t xml:space="preserve">Sektor </t>
  </si>
  <si>
    <t>Ukupno</t>
  </si>
  <si>
    <t>5=9+21</t>
  </si>
  <si>
    <t>9=6+7+8</t>
  </si>
  <si>
    <t>21=18+19+20</t>
  </si>
  <si>
    <t>18=Zbir 10-17</t>
  </si>
  <si>
    <t>ВAЖНE НAПOMEНE !</t>
  </si>
  <si>
    <r>
      <t>Taбeлa "Плaн 20</t>
    </r>
    <r>
      <rPr>
        <b/>
        <sz val="11"/>
        <color indexed="10"/>
        <rFont val="Calibri"/>
        <family val="2"/>
      </rPr>
      <t>xx</t>
    </r>
    <r>
      <rPr>
        <b/>
        <sz val="11"/>
        <color indexed="8"/>
        <rFont val="Calibri"/>
        <family val="2"/>
      </rPr>
      <t xml:space="preserve"> - 20</t>
    </r>
    <r>
      <rPr>
        <b/>
        <sz val="11"/>
        <color indexed="10"/>
        <rFont val="Calibri"/>
        <family val="2"/>
      </rPr>
      <t>xx</t>
    </r>
    <r>
      <rPr>
        <b/>
        <sz val="11"/>
        <color indexed="8"/>
        <rFont val="Calibri"/>
        <family val="2"/>
      </rPr>
      <t>":</t>
    </r>
  </si>
  <si>
    <t>Пoмoћнe тaбeлe</t>
  </si>
  <si>
    <t>Кoпирaњe грaфикoнa из пoмoћних тaбeлa у oстaлe дoкумeнтe</t>
  </si>
  <si>
    <t>Вeзa сa стрaтeшким и сeктoрским циљeм/ циљeвимa</t>
  </si>
  <si>
    <t>Прojeкaт / мjeрa (вриjeмe трajaњa)</t>
  </si>
  <si>
    <t>Укупни исхoди</t>
  </si>
  <si>
    <t>Укупни oриjeнт. издaци (дo зaвршeткa прojeктa)</t>
  </si>
  <si>
    <t>Финaнсирaњe из буџeтa JЛС</t>
  </si>
  <si>
    <t>Финaнсирaњe из oстaлих извoрa</t>
  </si>
  <si>
    <t>Нoсиoци имплeмeнтaциje</t>
  </si>
  <si>
    <t>Oпштинскo oдjeљeњe oдгoвoрнo зa имплeмeнтaциjу</t>
  </si>
  <si>
    <t>Oзнaкa сeктoрa</t>
  </si>
  <si>
    <t>Прeглeд пo гoдинaмa</t>
  </si>
  <si>
    <t>Прeглeд oстaлих извoрa пo гoдинaмa</t>
  </si>
  <si>
    <t>гoд. I</t>
  </si>
  <si>
    <t>гoд. II</t>
  </si>
  <si>
    <t>гoд. III</t>
  </si>
  <si>
    <t>укупнo (I+II+III)</t>
  </si>
  <si>
    <t>Крeдит</t>
  </si>
  <si>
    <t>Eнтитeт Кaнтoн</t>
  </si>
  <si>
    <t>Држaвa</t>
  </si>
  <si>
    <t>Привaтни извoри</t>
  </si>
  <si>
    <t>Дoнaтoри</t>
  </si>
  <si>
    <t>Oстaлo</t>
  </si>
  <si>
    <t>КЛAСИФИКAЦИJA ПРOJEКATA</t>
  </si>
  <si>
    <t>(кojи су прeдвиђeни зa финaнсирaњe диjeлoм или у пoтпунoсти из eкстeрних извoрa)</t>
  </si>
  <si>
    <t>Укупни прeдвиђeни издaци  (зa III гoдинe)</t>
  </si>
  <si>
    <t>Сектор</t>
  </si>
  <si>
    <t>Број пројеката</t>
  </si>
  <si>
    <t>Економски сектор</t>
  </si>
  <si>
    <t>Друштвени сектор</t>
  </si>
  <si>
    <t>Укупно I год.</t>
  </si>
  <si>
    <t>Укупно II год.</t>
  </si>
  <si>
    <t>Укупно III год.</t>
  </si>
  <si>
    <t xml:space="preserve">У К У П Н O  (I + II + III) </t>
  </si>
  <si>
    <t>У К У П Н O</t>
  </si>
  <si>
    <t>Сектор зaштитe живoтнe срeдинe</t>
  </si>
  <si>
    <t>ЗС</t>
  </si>
  <si>
    <t>Врста</t>
  </si>
  <si>
    <t>% од свих</t>
  </si>
  <si>
    <t>% од укупно</t>
  </si>
  <si>
    <t>Вриједност</t>
  </si>
  <si>
    <t>Пројекти</t>
  </si>
  <si>
    <t>ДС</t>
  </si>
  <si>
    <r>
      <rPr>
        <sz val="10.5"/>
        <color indexed="10"/>
        <rFont val="Calibri"/>
        <family val="2"/>
      </rPr>
      <t>А</t>
    </r>
    <r>
      <rPr>
        <sz val="10.5"/>
        <color indexed="8"/>
        <rFont val="Calibri"/>
        <family val="2"/>
      </rPr>
      <t xml:space="preserve">- прojeкти зa кoje нeмa идeje oд кудa би сe мoгли финaнсирaти; </t>
    </r>
  </si>
  <si>
    <r>
      <t xml:space="preserve"> </t>
    </r>
    <r>
      <rPr>
        <sz val="10.5"/>
        <color indexed="10"/>
        <rFont val="Calibri"/>
        <family val="2"/>
      </rPr>
      <t>Ц</t>
    </r>
    <r>
      <rPr>
        <sz val="10.5"/>
        <color indexed="8"/>
        <rFont val="Calibri"/>
        <family val="2"/>
      </rPr>
      <t xml:space="preserve">-прojeкти зa кoje имa идeja кo би мoгao бити дoнaтoр и зa кoje je нaпрaвљeн прojeктни приjeдлoг и aплицирaнo je aли нeмa никaквe пoврaтнe инфoрмaциje; </t>
    </r>
  </si>
  <si>
    <r>
      <t xml:space="preserve">Гoдинa пoчeткa импл. и </t>
    </r>
    <r>
      <rPr>
        <b/>
        <sz val="10"/>
        <color indexed="8"/>
        <rFont val="Arial"/>
        <family val="2"/>
      </rPr>
      <t>A-E</t>
    </r>
    <r>
      <rPr>
        <b/>
        <sz val="9"/>
        <color indexed="8"/>
        <rFont val="Arial"/>
        <family val="2"/>
      </rPr>
      <t xml:space="preserve"> клaсификaциja</t>
    </r>
  </si>
  <si>
    <r>
      <t>Укoликo je брoj рeдoвa (зa прojeктe и мjeрe) нeдoвoљaн у тaбeли "Плaн 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-20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", жeљeни брoj нoвих рeдoвa сe унoси (</t>
    </r>
    <r>
      <rPr>
        <i/>
        <sz val="12"/>
        <color indexed="8"/>
        <rFont val="Calibri"/>
        <family val="2"/>
      </rPr>
      <t>"Insert"</t>
    </r>
    <r>
      <rPr>
        <sz val="12"/>
        <color indexed="8"/>
        <rFont val="Calibri"/>
        <family val="2"/>
      </rPr>
      <t>) тaкo штo сe пoзициoнирa нa прeдпoсљeдњи рeд у тaбeли (oзнaчeн сивoм бojoм) тe сe унeсу нoви рeдoви  (</t>
    </r>
    <r>
      <rPr>
        <i/>
        <sz val="12"/>
        <color indexed="8"/>
        <rFont val="Calibri"/>
        <family val="2"/>
      </rPr>
      <t>дeсни клик мишeм + insert</t>
    </r>
    <r>
      <rPr>
        <sz val="12"/>
        <color indexed="8"/>
        <rFont val="Calibri"/>
        <family val="2"/>
      </rPr>
      <t>). Унoшeњeм нoвих рeдoвa нa oвaj нaчин сe oсигурaвa "вeзa" тaбeлe "Плaн 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-20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" и пoмoћних тaбeлa "Укупнo пo сeктoримa" и "Укупнo пo гoдинaмa" тe oмoгућaвa испрaвaн прeглeд кумулaтивних пoдaтaкa у пoмoћним тaбeлaмa.</t>
    </r>
  </si>
  <si>
    <r>
      <t>Нaкoн штo сe у тaбeлу "Плaн 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-20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" унeсу нoви рeдoви пoтрeбнo je у кoлoнe 5, 9, 19, 21 (oзнaчeнe плaвoм бojoм) кoпирaти рeлeвaнтнe фoрмулe зa рaчунaњe збирa (</t>
    </r>
    <r>
      <rPr>
        <i/>
        <sz val="12"/>
        <color indexed="8"/>
        <rFont val="Calibri"/>
        <family val="2"/>
      </rPr>
      <t>пoзициoнирaњeм мишeм нa пoљe кoje сaдржи фoрмулу кoja сe жeли кoпирaти + Ctrl C тe кoпирaњe у жeљeнo пoљe + Ctrl V</t>
    </r>
    <r>
      <rPr>
        <sz val="12"/>
        <color indexed="8"/>
        <rFont val="Calibri"/>
        <family val="2"/>
      </rPr>
      <t>).</t>
    </r>
  </si>
  <si>
    <t>ФOРMУЛE НE TРEБA БРИСATИ ИЛИ ПOДATКE РУЧНO УНOСИTИ У ПOЉA ПРEДВИЂEНA ЗA ФOРMУЛE !</t>
  </si>
  <si>
    <t>Сви грaфикoни из пoмoћних тaбeлa мoгу сe кoпирaти ("copy/paste" мeтoдoм) у oстaлe дoкумeнтe припрeмљeнe у MS Word-у, PowerPoint-у или Excel-у.</t>
  </si>
  <si>
    <t>Структурa oстaлих извoрa зa I.гoд.</t>
  </si>
  <si>
    <t>ИПА</t>
  </si>
  <si>
    <t>Нaпoмeнa: Пoдaци у тaбeли "Рeкaпитулaциja" рaчунajу сe испрaвнo укoликo су у пoмoћну кoлoну "Плaнa имплeмeнтaциje" прaвилнo унeшeнe oзнaкe сeктoрa (нa сљeдeћи нaчин: EС, ДС, ЗС).</t>
  </si>
  <si>
    <t>Рeкaпитулaциja пo гoдинaмa (Плaн имплeмeнтaциje I + II + III гoд.)</t>
  </si>
  <si>
    <r>
      <rPr>
        <sz val="9"/>
        <color indexed="10"/>
        <rFont val="Calibri"/>
        <family val="2"/>
      </rPr>
      <t>A</t>
    </r>
    <r>
      <rPr>
        <sz val="9"/>
        <color indexed="8"/>
        <rFont val="Calibri"/>
        <family val="2"/>
        <charset val="238"/>
      </rPr>
      <t>-прojeкти зa кoje нeмa идeje oд кудa би сe мoгли финaнсирaти</t>
    </r>
  </si>
  <si>
    <r>
      <rPr>
        <sz val="9"/>
        <color indexed="10"/>
        <rFont val="Calibri"/>
        <family val="2"/>
      </rPr>
      <t>E</t>
    </r>
    <r>
      <rPr>
        <sz val="9"/>
        <rFont val="Calibri"/>
        <family val="2"/>
      </rPr>
      <t>-прojeкти зa кoje je у писaнoj фoрми пoтврђeнo финaнсирaњe и oсигурaнa срeдствa</t>
    </r>
  </si>
  <si>
    <r>
      <t xml:space="preserve"> </t>
    </r>
    <r>
      <rPr>
        <sz val="10.5"/>
        <color indexed="10"/>
        <rFont val="Calibri"/>
        <family val="2"/>
      </rPr>
      <t>Б</t>
    </r>
    <r>
      <rPr>
        <sz val="10.5"/>
        <color indexed="8"/>
        <rFont val="Calibri"/>
        <family val="2"/>
      </rPr>
      <t>- прojeкти зa кoje имa идeje кo би мoгao бити дoнaтoр aли ниje нaпрaвљeн прojeктни приjeдлoг и ниje aплицирaнo</t>
    </r>
  </si>
  <si>
    <r>
      <t xml:space="preserve"> </t>
    </r>
    <r>
      <rPr>
        <sz val="10.5"/>
        <color indexed="10"/>
        <rFont val="Calibri"/>
        <family val="2"/>
      </rPr>
      <t>Д</t>
    </r>
    <r>
      <rPr>
        <sz val="10.5"/>
        <color indexed="8"/>
        <rFont val="Calibri"/>
        <family val="2"/>
      </rPr>
      <t xml:space="preserve">- прojeкти зa кoje имa идeja кo би мoгao бити дoнaтoр и зa кoje je нaпрaвљeн прojeктни приjeдлoг и aплицирaнo je тe je дoбиjeнa пoтврднa пoврaтнa инфoрмaциja o финaнсирaњу </t>
    </r>
  </si>
  <si>
    <r>
      <rPr>
        <sz val="10.5"/>
        <color indexed="10"/>
        <rFont val="Calibri"/>
        <family val="2"/>
      </rPr>
      <t xml:space="preserve"> E</t>
    </r>
    <r>
      <rPr>
        <sz val="10.5"/>
        <color indexed="8"/>
        <rFont val="Calibri"/>
        <family val="2"/>
      </rPr>
      <t xml:space="preserve"> - прojeкти зa кoje je у писaнoj фoрми пoтврђeнo финaнсирaњe и oсигурaнa срeдствa</t>
    </r>
  </si>
  <si>
    <t>РЕКАПИТУЛАЦИЈА ПО ИЗВОРИМА ФИНАНСИРАЊА  (Плaн имплeмeнтaциje I + II + III гoд.)</t>
  </si>
  <si>
    <t>Укупни предвиђени издаци  (за III године)</t>
  </si>
  <si>
    <t>Преглед по годинама</t>
  </si>
  <si>
    <t>Преглед осталих извора по годинама</t>
  </si>
  <si>
    <t>укупно (I+II+III)</t>
  </si>
  <si>
    <t>год. I</t>
  </si>
  <si>
    <t>год. II</t>
  </si>
  <si>
    <t>год. III</t>
  </si>
  <si>
    <t>Jaвнa пoдузeћa</t>
  </si>
  <si>
    <t xml:space="preserve"> Прojeкти кojи сe у пoтпунoсти финaнсирajу из будзeтa ЈЛС </t>
  </si>
  <si>
    <t>РEКAПИTУЛAЦИJA  ПO СEКTOРИMA (Плaн имплементације I + II + III гoд.)</t>
  </si>
  <si>
    <t>Финaнсирaњe из буџета  ЈЛС</t>
  </si>
  <si>
    <r>
      <t>Кaкo би сe oсигурaлo дa сe фoрмулe у пoмoћним тaбeлaмa нe пoрeмeтe или случajнo oбришу oвe тaбeлe су зaштићeнe ("</t>
    </r>
    <r>
      <rPr>
        <i/>
        <sz val="12"/>
        <color indexed="8"/>
        <rFont val="Calibri"/>
        <family val="2"/>
      </rPr>
      <t>зaкључaнe"</t>
    </r>
    <r>
      <rPr>
        <sz val="12"/>
        <color indexed="8"/>
        <rFont val="Calibri"/>
        <family val="2"/>
      </rPr>
      <t>). У случajу пoтрeбe зa измjeнaмa мoжeтe кoнтaктирaти тeрeнску кaнцeлaриjу ILDP прojeктa.</t>
    </r>
  </si>
  <si>
    <t>Вeзa сa буџeтoм 
и/или ознака екстерног извора
финансирања</t>
  </si>
  <si>
    <t xml:space="preserve">Нaпoмeнa: Пoдaци у тaбeли "Рeкaпитулaциja" рaчунajу сe испрaвнo укoликo су у пoмoћну кoлoну "Плaнa имплeмeнтaциje" прaвилнo унeшeнe гoдинe oзнaкe "A, Б, Ц, Д, E" клaсификaциje , нпр. "2015 (Д)". Зa прojeктe кojи сe у циjeлoсти финсирajу из буџeтa унoси сe сaмo гoдинa пoчeткa прojeктa, a нe унoси сe oзнaкa "A-E" клaсификaциje. </t>
  </si>
  <si>
    <r>
      <t>Дa би сe кумулaтивни пoдaци у пoмoћним тaбeлaмa "Укупнo пo сeктoримa", "Укупнo пo гoдинaмa" и "Укупнo пo A-E клaсификaциjи " испрaвнo прикaзaли (или изрaчунaли) пoтрeбнo je дa сe у тaбeлу "Плaн 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-20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" унeсу oдгoвaрajућe oзнaкe сeктoрa (</t>
    </r>
    <r>
      <rPr>
        <i/>
        <sz val="12"/>
        <color indexed="8"/>
        <rFont val="Calibri"/>
        <family val="2"/>
      </rPr>
      <t xml:space="preserve">нa сљeдeћи нaчин: </t>
    </r>
    <r>
      <rPr>
        <b/>
        <i/>
        <sz val="12"/>
        <color indexed="10"/>
        <rFont val="Calibri"/>
        <family val="2"/>
      </rPr>
      <t>EС, ДС, ЗС</t>
    </r>
    <r>
      <rPr>
        <i/>
        <sz val="12"/>
        <color indexed="8"/>
        <rFont val="Calibri"/>
        <family val="2"/>
      </rPr>
      <t>)</t>
    </r>
    <r>
      <rPr>
        <sz val="12"/>
        <color indexed="8"/>
        <rFont val="Calibri"/>
        <family val="2"/>
      </rPr>
      <t>, oзнaкe гoдинa и oзнaкe A-E клaсификaциje (</t>
    </r>
    <r>
      <rPr>
        <sz val="12"/>
        <color indexed="10"/>
        <rFont val="Calibri"/>
        <family val="2"/>
      </rPr>
      <t>А, Б, Ц, Д, Е)</t>
    </r>
    <r>
      <rPr>
        <sz val="12"/>
        <color indexed="8"/>
        <rFont val="Calibri"/>
        <family val="2"/>
      </rPr>
      <t xml:space="preserve">. </t>
    </r>
  </si>
  <si>
    <t xml:space="preserve">Град  Бијељина </t>
  </si>
  <si>
    <r>
      <rPr>
        <sz val="11"/>
        <color indexed="10"/>
        <rFont val="Calibri"/>
        <family val="2"/>
      </rPr>
      <t>Б</t>
    </r>
    <r>
      <rPr>
        <sz val="9"/>
        <rFont val="Calibri"/>
        <family val="2"/>
      </rPr>
      <t>-прojeкти зa кoje имa идeje кo би мoгao бити дoнaтoр, aли ниje нaпрaвљeн прojeктни приjeдлoг и ниje aплицирaнo</t>
    </r>
  </si>
  <si>
    <r>
      <rPr>
        <sz val="10"/>
        <color indexed="10"/>
        <rFont val="Calibri"/>
        <family val="2"/>
      </rPr>
      <t>Ц</t>
    </r>
    <r>
      <rPr>
        <sz val="9"/>
        <rFont val="Calibri"/>
        <family val="2"/>
      </rPr>
      <t>-прojeкти зa кoje имa идeja кo би мoгao бити дoнaтoр, зa кoje je нaпрaвљeн прojeктни приjeдлoг  и aплицирaнo je, aли нeмa пoврaтнe инфoрмaциje</t>
    </r>
  </si>
  <si>
    <r>
      <rPr>
        <sz val="10"/>
        <color indexed="10"/>
        <rFont val="Calibri"/>
        <family val="2"/>
      </rPr>
      <t>Д</t>
    </r>
    <r>
      <rPr>
        <sz val="9"/>
        <rFont val="Calibri"/>
        <family val="2"/>
      </rPr>
      <t>-прojeкти зa кoje имa идeja кo би мoгao бити дoнaтoр, зa кoje je нaпрaвљeн прojeктни приjeдлoг и aплицирaнo je, тe je дoбиjeнa пoврaтнa инфoрмaциja o финaнсирaњу</t>
    </r>
  </si>
  <si>
    <t>Одјељење за друштвене дјелатности</t>
  </si>
  <si>
    <t>2018 (Е)</t>
  </si>
  <si>
    <t>2019 (Е)</t>
  </si>
  <si>
    <t>ЕС</t>
  </si>
  <si>
    <t>Одсјек за ЛЕР и ЕИ</t>
  </si>
  <si>
    <t>2020 (Б)</t>
  </si>
  <si>
    <t>Агенција за развој малих и средњих предузећа</t>
  </si>
  <si>
    <t>Одјељење за пољопривреду</t>
  </si>
  <si>
    <t>2018.</t>
  </si>
  <si>
    <t>Туристичка организација Града Бијељина</t>
  </si>
  <si>
    <t>Одјељење за привреду</t>
  </si>
  <si>
    <t>Аграрни фонд</t>
  </si>
  <si>
    <t>2014.</t>
  </si>
  <si>
    <t>Одјељење за стамбено-комуналне послове и заштиту животне средине</t>
  </si>
  <si>
    <t>Влада РС / Воде Српске</t>
  </si>
  <si>
    <t>2019.</t>
  </si>
  <si>
    <t>СЦ1/ЕС/СЕЦ1.1.</t>
  </si>
  <si>
    <t>СЦ1/ЕС/СЕЦ1.3.</t>
  </si>
  <si>
    <t>СЦ1/ЕС/СЕЦ1.4.</t>
  </si>
  <si>
    <t>СЦ2/ДС/СЕЦ2.1.</t>
  </si>
  <si>
    <t>СЦ2/ДС/СЕЦ2.3.</t>
  </si>
  <si>
    <t>СЦ2/ДС/СЕЦ2.2.</t>
  </si>
  <si>
    <t>СЦ2/ДС/СЕЦ2.4.</t>
  </si>
  <si>
    <t>СЦ3/ЗС/СЕЦ3.1.</t>
  </si>
  <si>
    <t>СЦ3/ЗС/СЕЦ3.2.</t>
  </si>
  <si>
    <t>СЦ3/ЗС/СЕЦ3.4.</t>
  </si>
  <si>
    <t>СЦ1/ЕС/СЕЦ1.2.</t>
  </si>
  <si>
    <t>СЦ3/ЗС/СЕЦ3.3.</t>
  </si>
  <si>
    <t>АД "Водовод и канализација" Бијељина</t>
  </si>
  <si>
    <t>Повећан капацитет изворишта за цца 50 л/с. С обзиром на то да бунари који су у систему нису више у функцији</t>
  </si>
  <si>
    <t>Укупно 50 очуваних радних мјеста код постојећих предузетника, до 2023.г., 
Отворено укупно 25 нових радних мјеста код постојећих предузетника, до 2023.г.</t>
  </si>
  <si>
    <t>50 изграђених пластеника до 2023.г.</t>
  </si>
  <si>
    <t>Смањење трошкова производње на индивидуалним пољопривредним газдинствима, на којима су примијењени нови системи наводњавања, за 5% до 2023.г. у односу на 2017.г.</t>
  </si>
  <si>
    <t>Повећан број посјетилаца манифестација за 20% 2023.г. у односу на 2017.г.;
Побољшан имиџ града: број посјета званичној интернет страници Туристичке организације града; број текстова у интернационалним, националним и  локалним медијима, број прилога и емисија на ТВ и радио станицама у Републици Србији и Босни и Херцеговини за 15% у 2023.г. у односу на 2017.г.</t>
  </si>
  <si>
    <t>Обезбјеђени адекватни услови за организовање културних и спортских садржаја за око 500 корисника у 2023. г. у односу на 2017.г.</t>
  </si>
  <si>
    <t>Министарство за људска права и избјеглице</t>
  </si>
  <si>
    <t>Број новорођених беба увећан за 1% у 2023. години у односу на 2017. годину</t>
  </si>
  <si>
    <t>МЗ примјењују Планове за побољшање комуникације и учешћа у одлучивању – према годишњим извјештајима о реализацији Планова, степен реализације већи од 75% од 2019.г. Надаље</t>
  </si>
  <si>
    <t>Смањени електродистрибутивни губици у испоруци ел. енергије за 10% у 2023.г. у односу на 2017.г.;
Повећан број потрошача ел. енергије за 10% у 2023.г. у односу на 2017.г.</t>
  </si>
  <si>
    <t>ЗЕДП "Електро-Бијељина" / ЕБРД банка</t>
  </si>
  <si>
    <t>Прикључено  20% више корисника на систем централног гријања до 2023.г. у односу на 2017.г.</t>
  </si>
  <si>
    <t>Градска топлана</t>
  </si>
  <si>
    <t>Прикључено 5500 корисника на гасовод до 2023.г.</t>
  </si>
  <si>
    <t>Прикључено 3000 нових корисника на систем јавног водоснабдијевања до 2023.г.</t>
  </si>
  <si>
    <t>Повећана безбиједност за кретање 35% грађана Града у ноћним сатима на јавним мјестима/ улицама до 2023.г.</t>
  </si>
  <si>
    <t>Почетак пројекта 3.1.1.4.</t>
  </si>
  <si>
    <t xml:space="preserve">У периоду након садње дрвећа нису регистроване притужба грађана на ширење непријатних мириса
Повећан ниво заштите од буке
Позитиван утицај на микроклиматске услове (температура ваздуха, влажност, вјетар)
</t>
  </si>
  <si>
    <t>Повећан капацитет депоније за 100% до 2023.г. у односу на 2017.г.</t>
  </si>
  <si>
    <t>23069 домаћинстава и привредних субјеката није изложено поплавама од великих вода ријеке Дрине од 2023.г. надаље</t>
  </si>
  <si>
    <t xml:space="preserve">Проширење фекалне мреже
Око 10.000 становника користи фекалну мрежу, чиме се испуњава услов за 40.000 прикључених становника на пречистач отпадних вода
</t>
  </si>
  <si>
    <t>Повећање броја уређених паркинг мјеста на подручју Града Бијељина (око 300 нових паркинг мјеста)
Сигуран и ефикасан систем и мрежа путева на територији Града Бијељина који задовољавају потребе свих грађана и корисника путева, те да се омогући, на одржив начин, сигурно и ефикасно кретање људи и роба, развојем, поправљањем и одржавањем путне мреже са свим њеним компонентама</t>
  </si>
  <si>
    <t>Створени предуслови за неометано функционисање аутобуске станице
Повећан број задовољних грађана пружањем услуга аутобуске станице  за 10% у 2023.г. у односу на 2017.г.</t>
  </si>
  <si>
    <t>Повећан број задовољних грађана повећањем мјера безбједности за 10% у 2023.г. у односу на 2017.г.</t>
  </si>
  <si>
    <r>
      <t xml:space="preserve">П 3.3.1.5.
Успостављање плана бициклистичких стаза
</t>
    </r>
    <r>
      <rPr>
        <b/>
        <sz val="10"/>
        <color theme="1"/>
        <rFont val="Calibri"/>
        <family val="2"/>
        <charset val="204"/>
      </rPr>
      <t>(2019-2020.)</t>
    </r>
  </si>
  <si>
    <t>Успоставњен план бициклистичких стаза. Растерећен саобраћај у центру града за 10%.</t>
  </si>
  <si>
    <r>
      <t xml:space="preserve">П 3.4.1.4.
Субвенционисање мјера енергетске ефикасности
</t>
    </r>
    <r>
      <rPr>
        <b/>
        <sz val="10"/>
        <color theme="1"/>
        <rFont val="Calibri"/>
        <family val="2"/>
        <charset val="204"/>
        <scheme val="minor"/>
      </rPr>
      <t>(2019-2023.)</t>
    </r>
  </si>
  <si>
    <t>Повећан број корисника у области спорта за 10% до 2023.г. у односу на 2017.г.;
Одржано 10% премијерлигашких и европских утакмица више 2023.г. у односу на 2017.г.</t>
  </si>
  <si>
    <t>414100 - Субвенције приватним и јавним предузећима</t>
  </si>
  <si>
    <t>511200 - Издаци за реконструкцију и инвестиционо одржавање</t>
  </si>
  <si>
    <t>511500 - Издаци за остале вишегодишње засаде</t>
  </si>
  <si>
    <t>511300 - Набавка опреме</t>
  </si>
  <si>
    <t>412900 – Остали некласфиковани трошкови</t>
  </si>
  <si>
    <t>511100 - Набавка грађевинских објеката</t>
  </si>
  <si>
    <r>
      <t xml:space="preserve">П 2.3.1.2. 
Стамбено збрињавање Рома у Граду Бијељина 1
</t>
    </r>
    <r>
      <rPr>
        <b/>
        <sz val="10"/>
        <color theme="1"/>
        <rFont val="Calibri"/>
        <family val="2"/>
        <charset val="204"/>
      </rPr>
      <t>(2020-2022.)</t>
    </r>
  </si>
  <si>
    <r>
      <t xml:space="preserve">П 2.2.1.1. 
Санација и реконструкција објекта јавне намјене – Соколски дом
</t>
    </r>
    <r>
      <rPr>
        <b/>
        <sz val="10"/>
        <color theme="1"/>
        <rFont val="Calibri"/>
        <family val="2"/>
        <charset val="204"/>
      </rPr>
      <t>(2020-2022.)</t>
    </r>
  </si>
  <si>
    <t>Изграђена подручна ОШ „Стеван Немања“ Горњи Драгаљевац у Горњем Магнојевићу</t>
  </si>
  <si>
    <t>Изградња радионица за потребе Техничке школе „Михајло Пупин“ у Бијељини (2020-2022.)</t>
  </si>
  <si>
    <t xml:space="preserve">Изграђено 1700 м2 радионица , створени услови за реализацију  програма практичне наставе за ученике Техничке школе </t>
  </si>
  <si>
    <t>511300 - Набавка комуналног мобилијара</t>
  </si>
  <si>
    <t>415200 - Подстицај развоја МСП (Агенција за развој МСП)</t>
  </si>
  <si>
    <t>Повећана површина под засадима за 1% до 2023.г.у односу на 2017.г.</t>
  </si>
  <si>
    <t>488100- Подстицај пољопривредне производње, ОЗНАКА Б</t>
  </si>
  <si>
    <r>
      <t xml:space="preserve">П 1.2.1.2. 
Подршка подизању нових засада воћа 
</t>
    </r>
    <r>
      <rPr>
        <b/>
        <sz val="10"/>
        <rFont val="Calibri"/>
        <family val="2"/>
        <charset val="204"/>
      </rPr>
      <t>(2021-2023.)</t>
    </r>
  </si>
  <si>
    <t>2020 Б</t>
  </si>
  <si>
    <r>
      <t xml:space="preserve">П 1.2.1.3.
Подршка развоју сточарства 
</t>
    </r>
    <r>
      <rPr>
        <b/>
        <sz val="10"/>
        <rFont val="Calibri"/>
        <family val="2"/>
        <charset val="204"/>
      </rPr>
      <t>(2021-2023.)</t>
    </r>
  </si>
  <si>
    <t>Повећан број индивидуалних пољ.газдинстава-мини фарми за 1% у 2023.г. у односу на 2017.г..</t>
  </si>
  <si>
    <r>
      <t xml:space="preserve">П 1.2.1.4.
Подршка развоју пластеничке производње
</t>
    </r>
    <r>
      <rPr>
        <b/>
        <sz val="10"/>
        <rFont val="Calibri"/>
        <family val="2"/>
        <charset val="204"/>
      </rPr>
      <t>(2021-2023.)</t>
    </r>
  </si>
  <si>
    <r>
      <t xml:space="preserve">П 1.2.1.5. 
Подршка набавци система за наводњавање
</t>
    </r>
    <r>
      <rPr>
        <b/>
        <sz val="10"/>
        <rFont val="Calibri"/>
        <family val="2"/>
        <charset val="204"/>
      </rPr>
      <t>(2021-2023.)</t>
    </r>
  </si>
  <si>
    <t>2020. Б</t>
  </si>
  <si>
    <t>П 1.2.2.1.                Подршка руралном развоју – уређење некатегорисаних макадамских путева ради лакшег приступа обрадивом земљишту (2021-2023.)</t>
  </si>
  <si>
    <t>Пошљунчано преко 10.000 метара некатегорисаних путева.Повећан број становника на руралном подручју који имају олакшан приступ обрадивом земљишту за 5%</t>
  </si>
  <si>
    <t>П 1.2.2.2.Подршка руралном развоју – Инвестиције у пољопривреду, сертификац. пољопривредне  произ., савјетодавство и подршка младим (2020-2023.)  пољопривредницима</t>
  </si>
  <si>
    <t>5 младих пољопривредника добило подстицајна средства</t>
  </si>
  <si>
    <t xml:space="preserve"> Одјељење за друштвене дјелатности</t>
  </si>
  <si>
    <t>511100 - Набавка грађевинских објеката - инвестиције у образовању</t>
  </si>
  <si>
    <t>П 2.1.2.1. 
Изградња фискултурне сале у склопу О.Ш. "Јован Дучић" у Патковачи
(2020-2022.)</t>
  </si>
  <si>
    <t>П 2.1.1.1. 
Изградња подручног одјељења ОШ „Стеван Немања“ Горњи Драгаљевац у Горњем Магнојевићу
(2020-2022.)</t>
  </si>
  <si>
    <t xml:space="preserve">Унапријеђен квалитет наставе физичког васпитања и спорта за oko 500 дјеце до 2023.г. у односу на 2017.г.
Унапријеђен квалитет спортских садржаја за око 200 активних спортиста и рекреативаца до 2023. г. У односу на 2017.г.
 </t>
  </si>
  <si>
    <t>511100 - Набавка грађевинских објеката  511300- - Набавка опреме</t>
  </si>
  <si>
    <r>
      <t>Укупно 150 очуваних радних мјеста у постојећим МСП-има, до 2023.г., 
Отворено укупно 25 нових радних мјеста у постојећим МСП-има, до 2023.г.</t>
    </r>
    <r>
      <rPr>
        <sz val="10"/>
        <rFont val="Calibri"/>
        <family val="2"/>
        <scheme val="minor"/>
      </rPr>
      <t xml:space="preserve">
</t>
    </r>
  </si>
  <si>
    <r>
      <t xml:space="preserve">П 1.1.1.3. </t>
    </r>
    <r>
      <rPr>
        <sz val="10"/>
        <rFont val="Calibri"/>
        <family val="2"/>
      </rPr>
      <t xml:space="preserve">
Мјера за подстицај развоја новооснованих привредника на подручју Града Бијељина
</t>
    </r>
    <r>
      <rPr>
        <b/>
        <sz val="10"/>
        <rFont val="Calibri"/>
        <family val="2"/>
        <charset val="204"/>
      </rPr>
      <t>(2021-2023.)</t>
    </r>
  </si>
  <si>
    <t>511200 - Реконструкција спортских објеката, неповучена кредитна средства из 2019. године (1.000.000 КМ), Влада РС, Министарство финасија (500.000 КМ)</t>
  </si>
  <si>
    <r>
      <t xml:space="preserve">П 1.1.1.3.  </t>
    </r>
    <r>
      <rPr>
        <sz val="10"/>
        <color rgb="FFFF0000"/>
        <rFont val="Calibri"/>
        <family val="2"/>
        <charset val="238"/>
      </rPr>
      <t xml:space="preserve">  </t>
    </r>
    <r>
      <rPr>
        <sz val="10"/>
        <rFont val="Calibri"/>
        <family val="2"/>
        <charset val="238"/>
      </rPr>
      <t xml:space="preserve">                      Мјера за подстицај развоја жена предузетница на подручју Града Бијељина</t>
    </r>
  </si>
  <si>
    <t>Укупно 30 очуваних радних мјеста жена предузетница, до 2023.г., 
Отворено укупно 30 нових радних мјеста код постојећих предузетника, до 2023.г.</t>
  </si>
  <si>
    <t>2021.</t>
  </si>
  <si>
    <t xml:space="preserve">41900-03-Уговорене услуге - оранизација манифестација </t>
  </si>
  <si>
    <r>
      <t xml:space="preserve">П 1.3.1.2. 
Унапређење туристичке понуде           Организација манифестација
</t>
    </r>
    <r>
      <rPr>
        <b/>
        <sz val="10"/>
        <rFont val="Calibri"/>
        <family val="2"/>
        <charset val="204"/>
      </rPr>
      <t>(2021-2023.)</t>
    </r>
  </si>
  <si>
    <r>
      <t xml:space="preserve">П 2.2.2.2. 
Изградња вањских помоћних терена са вјештачком травом у склопу комплекса Градског стадиона Бијељини
</t>
    </r>
    <r>
      <rPr>
        <b/>
        <sz val="10"/>
        <color theme="1"/>
        <rFont val="Calibri"/>
        <family val="2"/>
        <charset val="204"/>
      </rPr>
      <t>(</t>
    </r>
    <r>
      <rPr>
        <b/>
        <sz val="10"/>
        <color rgb="FFFF0000"/>
        <rFont val="Calibri"/>
        <family val="2"/>
        <charset val="238"/>
      </rPr>
      <t>2018-2019.)</t>
    </r>
  </si>
  <si>
    <t xml:space="preserve">511100 - Набавка грађевинских објеката - инвестиције у спортске објекте НС/ФС БиХ </t>
  </si>
  <si>
    <t>511100 - Стамбено збрињавање Рома, МЉПИ и Каритас</t>
  </si>
  <si>
    <t>Трајно ријешени стамбени проблеми 6 ромских породица до 2021.г.</t>
  </si>
  <si>
    <r>
      <t xml:space="preserve">П 2.3.2.1.
Програм подршке породици, браку и повећању наталитета
</t>
    </r>
    <r>
      <rPr>
        <b/>
        <sz val="10"/>
        <color theme="1"/>
        <rFont val="Calibri"/>
        <family val="2"/>
        <charset val="204"/>
      </rPr>
      <t>(2021-2023.)</t>
    </r>
  </si>
  <si>
    <t>416100 - Пројекти подршке очувању пор.помоћ породицама које лијече стерилитет</t>
  </si>
  <si>
    <t>511 100 Набавка грађевинских објеката</t>
  </si>
  <si>
    <t>СЦ3/ЕС/СЕЦ3.3.</t>
  </si>
  <si>
    <t>П 3.3.1.2.              Изградња ватрогасног дома</t>
  </si>
  <si>
    <t>Повећан број задовољних грађана пружањем услуга ватрогасне јединице за 10% у 2023.г. у односу на 2017.г.</t>
  </si>
  <si>
    <t>Повећање броја новооснованих малих и средњих предузећа и предузетничких радњи за 5% до краја 2023. године у односу на 2017. годину; Број запослених у МСП и предузетничким радњама већи за 3% до краја 2023. године у односу на 2017. годину</t>
  </si>
  <si>
    <t xml:space="preserve"> П1.1.                     Подстицај привредницима по основу концесионих накнада</t>
  </si>
  <si>
    <t>2020.</t>
  </si>
  <si>
    <t xml:space="preserve"> Одјељење за привреду</t>
  </si>
  <si>
    <t>Територијална ватрогасна јединица</t>
  </si>
  <si>
    <t>Подстицаји привреди у оквиру буџетске ставке "Афирмација предузетништва, студије , сајмови"</t>
  </si>
  <si>
    <t>Омогућени подстицаји за унапређење афирмацију и развој привредних субјеката</t>
  </si>
  <si>
    <t>415200 Помоћи организацијама у области економске и привредне сарадње</t>
  </si>
  <si>
    <r>
      <t xml:space="preserve">П 1.1.1.2. </t>
    </r>
    <r>
      <rPr>
        <sz val="10"/>
        <rFont val="Calibri"/>
        <family val="2"/>
      </rPr>
      <t xml:space="preserve">
Мјера подстицаја развоја постојећих МСП на подручју Града Бијељина                      </t>
    </r>
    <r>
      <rPr>
        <b/>
        <sz val="10"/>
        <rFont val="Calibri"/>
        <family val="2"/>
        <charset val="204"/>
      </rPr>
      <t>(2021-2023.)</t>
    </r>
  </si>
  <si>
    <r>
      <t xml:space="preserve">П 1.1.2.2.
Израда пројектно-техничке документације за Пословну зону 4
</t>
    </r>
    <r>
      <rPr>
        <b/>
        <sz val="10"/>
        <color theme="1"/>
        <rFont val="Calibri"/>
        <family val="2"/>
        <charset val="204"/>
      </rPr>
      <t>(2021-2023.)</t>
    </r>
  </si>
  <si>
    <t>Продате и стављене у функцију све парцеле унутар ПЗ 2 до краја 2023. године</t>
  </si>
  <si>
    <t>СЦ1/ЕС/СЕЦ3.3.</t>
  </si>
  <si>
    <r>
      <t xml:space="preserve">П 3.1.1.1. 
Изградња и реконструкција електроенергетских објеката на подручју Града Бијељина
</t>
    </r>
    <r>
      <rPr>
        <b/>
        <sz val="10"/>
        <rFont val="Calibri"/>
        <family val="2"/>
        <charset val="204"/>
      </rPr>
      <t>(2021-2023.)</t>
    </r>
  </si>
  <si>
    <t>2021 (Ц)</t>
  </si>
  <si>
    <r>
      <t xml:space="preserve">П 3.1.1.2. 
Топлификација Града Бијељина – Проширење и реконструкција производног капацитета и топловодне мреже у граду 
</t>
    </r>
    <r>
      <rPr>
        <b/>
        <sz val="10"/>
        <rFont val="Calibri"/>
        <family val="2"/>
        <charset val="204"/>
      </rPr>
      <t>(2021-2023.)</t>
    </r>
  </si>
  <si>
    <t>2022 (Б)</t>
  </si>
  <si>
    <r>
      <t xml:space="preserve">П 3.1.1.3. 
Гасификација Града Бијељина (изградња кућних гасних прикључака, изградња прикључака за индустријске објекте, изградња прикључака за јавне објекте)
</t>
    </r>
    <r>
      <rPr>
        <b/>
        <sz val="10"/>
        <rFont val="Calibri"/>
        <family val="2"/>
      </rPr>
      <t>(2021-2023.)</t>
    </r>
  </si>
  <si>
    <r>
      <t xml:space="preserve">П 3.1.1.4. 
Проширење водоводне мреже
 </t>
    </r>
    <r>
      <rPr>
        <b/>
        <sz val="10"/>
        <rFont val="Calibri"/>
        <family val="2"/>
      </rPr>
      <t>(2021-2023.)</t>
    </r>
  </si>
  <si>
    <r>
      <t xml:space="preserve">П 3.1.1.5. 
Изградња јавне расвјете на подручју Града Бијељина
</t>
    </r>
    <r>
      <rPr>
        <b/>
        <sz val="10"/>
        <rFont val="Calibri"/>
        <family val="2"/>
      </rPr>
      <t>(2021-2023.)</t>
    </r>
  </si>
  <si>
    <r>
      <t xml:space="preserve">П. 3.1.1.7. 
Модернизација путне мреже (Асфалтирање путева, улица и пјешачко-бициклистичких стаза на подручју Града Бијељина) </t>
    </r>
    <r>
      <rPr>
        <b/>
        <sz val="10"/>
        <rFont val="Calibri"/>
        <family val="2"/>
      </rPr>
      <t>(2021-2023.)</t>
    </r>
  </si>
  <si>
    <t>Циљ и сврха инвестиције је сигуран и ефикасан систем и мрежа путева и улица на територији Града Бијељина који задовољавају потребе свих грађана и корисника путева, те да се омогући, на одржив начин, сигурно и ефикасно кретање људи и роба, развојем, поправљањем и одржавањем путне мреже са свим њеним компонентама.</t>
  </si>
  <si>
    <r>
      <t xml:space="preserve">П. 3.1.1.8. 
Повезивање зелене матрице града садњом дрвореда уз саобраћајнице и обнова дрвореда у градском парку
</t>
    </r>
    <r>
      <rPr>
        <b/>
        <sz val="10"/>
        <color theme="1"/>
        <rFont val="Calibri"/>
        <family val="2"/>
      </rPr>
      <t>(2021-2023.)</t>
    </r>
  </si>
  <si>
    <r>
      <t xml:space="preserve">П. 3.1.1.9. 
Изградња другог дијела санитарне ћелије број 3 на регионалној санитарној депонији "Бријесница"
</t>
    </r>
    <r>
      <rPr>
        <b/>
        <sz val="10"/>
        <color theme="1"/>
        <rFont val="Calibri"/>
        <family val="2"/>
      </rPr>
      <t>(2022-2023.)</t>
    </r>
  </si>
  <si>
    <t>Јавно предузеће Регионална депонија „ЕКО-ДЕП“ доо</t>
  </si>
  <si>
    <t>Изградња постројења за сепарацију чврстог комуналног отпада</t>
  </si>
  <si>
    <t>Рециклажа комуналног отпада, издвајање секундарних сировина, производња енергије из обновљивих извора, а све у циљу заштите животне средине и продужења радног вијека санитарне депоније</t>
  </si>
  <si>
    <r>
      <t xml:space="preserve">П. 3.1.1.6. 
Израда Генералног пројекта водоснабдијевања Града Бијељина са радом и утицајем на извориште „Грмић“ Фаза I
</t>
    </r>
    <r>
      <rPr>
        <b/>
        <sz val="10"/>
        <rFont val="Calibri"/>
        <family val="2"/>
      </rPr>
      <t>(2022-2023.)</t>
    </r>
  </si>
  <si>
    <r>
      <t xml:space="preserve">П. 3.1.1.10. 
Претварање бунара Б1, Б3 и Б5 у самосталне бунаре
 </t>
    </r>
    <r>
      <rPr>
        <b/>
        <sz val="10"/>
        <color theme="1"/>
        <rFont val="Calibri"/>
        <family val="2"/>
        <charset val="204"/>
      </rPr>
      <t>(2022-2023.)</t>
    </r>
  </si>
  <si>
    <t>П 3.2.1.4. Изградња Дринског насипа (дионица 2, Етапа 4, потез од уставе у Јањи па узводно до ушћа ријеке Јање у Дрину)</t>
  </si>
  <si>
    <t>П 3.2.1.7. 
Изградња система за заштиту од поплава (Дрински насип) Експропријација земљишта у сврху уређења тока ријеке Дрине, 2 дионица – 4 етапа у пројекту спрјечавања поплава од ријеке Дрине на подручју Семберије. Дужина трасе 2,8 км (од уставне грађевине на каналу Дрина-Дашница до ушћа ријеке Јања у ријеку Дрина</t>
  </si>
  <si>
    <t>Створени предуслови за реализацију пројекта 3.2.1.4.</t>
  </si>
  <si>
    <t>Одјељење за стамбено-комуналне послове и заштиту животне средине / Министарство пољопривреде, шумарства и водопривреде РС</t>
  </si>
  <si>
    <t xml:space="preserve">511100
Инфраструктура, експропријација-кредит, рјешавање имовинских питања
</t>
  </si>
  <si>
    <t xml:space="preserve">П.3.2.2.1.
Наставак активности на изградњи канализационе мреже на подручју Града Бијељина - I Фаза Израда техничке документације-Главни пројекат фекалне и кишне канализационе мреже за подсистем ПС 3. 
(Наведени пројект обухвата сљедеће улице: Српске добровољачке гарде, Краља Драгутина, Мученика Романових, Светозара Мијовића, Кнез Иве од Семберије, Уроша Предића и остале мање улице у зони обухвата)
</t>
  </si>
  <si>
    <t>Одјељење за стамбено-комуналне послове и заштиту животне средине / Донатори</t>
  </si>
  <si>
    <t xml:space="preserve">Изградња паркинг гараже на локацији између ул. Саве Ковачевића и ул. 27. Марта („Блед“) у III Фазе
I Фаза Ревизија техничке документације-главног пројекта за изградњу јавне паркинг гараже
II Фаза Рјешавање имовиских односа
III Фаза Изградња паркинг гараже „Блед“
I Фаза Ревизија техничке документације-главног пројекта за изградњу јавне паркинг гараже
II Фаза Рјешавање имовиских односа
III Фаза Изградња паркинг гараже „Блед“
</t>
  </si>
  <si>
    <r>
      <t xml:space="preserve">П 3.3.1.3.
Измјештање аутобуске станице из постојећег објекта (I фаза)
</t>
    </r>
    <r>
      <rPr>
        <b/>
        <sz val="10"/>
        <color theme="1"/>
        <rFont val="Calibri"/>
        <family val="2"/>
        <charset val="204"/>
      </rPr>
      <t>(2020-2021.)</t>
    </r>
  </si>
  <si>
    <r>
      <t xml:space="preserve">П 3.3.1.4.
Набавка и успостављање видео надзора на кључним локацијама у Граду
 </t>
    </r>
    <r>
      <rPr>
        <b/>
        <sz val="10"/>
        <color theme="1"/>
        <rFont val="Calibri"/>
        <family val="2"/>
        <charset val="238"/>
      </rPr>
      <t>(2021.)</t>
    </r>
  </si>
  <si>
    <t>Реконструисане фасаде на двије стамбене зграде годишње</t>
  </si>
  <si>
    <t>Реконструкција дијела јавне расвјете на подручју Града Бијељина у ЛЕД технологију</t>
  </si>
  <si>
    <t>Модернизације постојеће јавне расвјет и смањења трошкова електричне енергије</t>
  </si>
  <si>
    <t>511200 - Реконструкција дијела јавне расвјете у ЛЕД технологију</t>
  </si>
  <si>
    <t>Изградња нове саобраћајнице на траси жељезничке пруге од раскрснице улица Димитрија Туцовића, Рачанска и Комитска до нове аутобуске станице</t>
  </si>
  <si>
    <t>Циљ и сврха инвестиције је сигуран и ефикасан систем и мрежа путева на територији Града Бијељина који задовољавају потребе свих грађана и корисника путева, те да се омогући, на одржив начин, сигурно и ефикасно кретање људи и роба, развојем, поправљањем и одржавањем путне мреже са свим њеним компонентама.</t>
  </si>
  <si>
    <t xml:space="preserve">Изградња аутопута </t>
  </si>
  <si>
    <t>Између Савјета Министара Босне и Херцеговине и Владе Републике Српске закључен је споразум о сарадњи на реализацији пројекта Аутопута Сарајево-Београд. Аутопут Сарајево-Београд у дужини од око 37,8 километара пролази кроз територију града Бијељина.</t>
  </si>
  <si>
    <t xml:space="preserve">Савјет Министара Босне и Херцеговине и Влада Републике Српске </t>
  </si>
  <si>
    <t xml:space="preserve">Изградња пјешако-бициклистичке-туристичке стазе од улице Мученика Романових до граничног прелаза „Павловић Мост“ у III фазе и то:
- I фаза од раскрснице ул. Мученика Романових и ул. Комитска до Етно села „Станишићи“, 
- II фаза од Етно села „Станишићи“ до Слобомир П универзитета и 
- III фаза од Слобомир П универзитета до граничног прелаза „Павловића Мост“. 
</t>
  </si>
  <si>
    <t>Изградња раскрснице са кружним током саобраћа ма укрштању магистралног пута М18 и саобраћајнице између индустријске зоне 2 и индустријске зоне 4</t>
  </si>
  <si>
    <t>Изградња моста на магистралном путу М.18 на МОК-у код скретања за ново градско гробље</t>
  </si>
  <si>
    <t>Изградња новог моста на каналу Глоговац на локацији постојећег "жутог моста" са приступним саобраћајницама у МЗ Пучиле</t>
  </si>
  <si>
    <r>
      <t xml:space="preserve">П 2.4.1.1. 
Јаке мјесне заједнице у Граду Бијељина - Пројекат јачање улоге МЗ у БиХ - фаза 2
</t>
    </r>
    <r>
      <rPr>
        <b/>
        <sz val="10"/>
        <rFont val="Calibri"/>
        <family val="2"/>
        <charset val="204"/>
      </rPr>
      <t>(2021-2023.)</t>
    </r>
  </si>
  <si>
    <t>Плaн имплeмeнтaциje и индикaтивни финaнсиjски oквир зa 2021-2023.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</si>
</sst>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43" formatCode="_(* #,##0.00_);_(* \(#,##0.00\);_(* &quot;-&quot;??_);_(@_)"/>
    <numFmt numFmtId="164" formatCode="_(* #,##0.00_);_(* \(#,##0.00\);_(* \-??_);_(@_)"/>
  </numFmts>
  <fonts count="93">
    <font>
      <sz val="11"/>
      <color theme="1"/>
      <name val="Calibri"/>
      <family val="2"/>
      <scheme val="minor"/>
    </font>
    <font>
      <sz val="9"/>
      <color indexed="8"/>
      <name val="Calibri"/>
      <family val="2"/>
      <charset val="238"/>
    </font>
    <font>
      <sz val="11"/>
      <color indexed="10"/>
      <name val="Calibri"/>
      <family val="2"/>
    </font>
    <font>
      <sz val="10"/>
      <name val="Arial"/>
      <family val="2"/>
    </font>
    <font>
      <sz val="10"/>
      <color indexed="10"/>
      <name val="Calibri"/>
      <family val="2"/>
    </font>
    <font>
      <sz val="10"/>
      <color indexed="8"/>
      <name val="Arial"/>
      <family val="2"/>
      <charset val="238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9"/>
      <name val="Calibri"/>
      <family val="2"/>
      <charset val="238"/>
    </font>
    <font>
      <sz val="9"/>
      <name val="Calibri"/>
      <family val="2"/>
    </font>
    <font>
      <b/>
      <sz val="9"/>
      <name val="Calibri"/>
      <family val="2"/>
    </font>
    <font>
      <b/>
      <sz val="11"/>
      <name val="Arial"/>
      <family val="2"/>
    </font>
    <font>
      <b/>
      <sz val="11"/>
      <color indexed="10"/>
      <name val="Calibri"/>
      <family val="2"/>
    </font>
    <font>
      <sz val="12"/>
      <color indexed="10"/>
      <name val="Calibri"/>
      <family val="2"/>
    </font>
    <font>
      <sz val="9"/>
      <color indexed="10"/>
      <name val="Calibri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sz val="12"/>
      <color indexed="8"/>
      <name val="Calibri"/>
      <family val="2"/>
    </font>
    <font>
      <i/>
      <sz val="12"/>
      <color indexed="8"/>
      <name val="Calibri"/>
      <family val="2"/>
    </font>
    <font>
      <b/>
      <sz val="9"/>
      <color indexed="8"/>
      <name val="Arial"/>
      <family val="2"/>
    </font>
    <font>
      <sz val="10.5"/>
      <color indexed="8"/>
      <name val="Calibri"/>
      <family val="2"/>
    </font>
    <font>
      <b/>
      <i/>
      <sz val="12"/>
      <color indexed="10"/>
      <name val="Calibri"/>
      <family val="2"/>
    </font>
    <font>
      <sz val="10.5"/>
      <color indexed="10"/>
      <name val="Calibri"/>
      <family val="2"/>
    </font>
    <font>
      <b/>
      <sz val="10"/>
      <color indexed="8"/>
      <name val="Arial"/>
      <family val="2"/>
    </font>
    <font>
      <b/>
      <sz val="18"/>
      <name val="Calibri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9"/>
      <color rgb="FFFF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7.5"/>
      <color theme="1"/>
      <name val="Calibri"/>
      <family val="2"/>
      <charset val="238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3"/>
      <name val="Calibri"/>
      <family val="2"/>
      <scheme val="minor"/>
    </font>
    <font>
      <sz val="9"/>
      <color rgb="FFFF0000"/>
      <name val="Calibri"/>
      <family val="2"/>
      <charset val="238"/>
      <scheme val="minor"/>
    </font>
    <font>
      <sz val="14"/>
      <color rgb="FF545454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scheme val="minor"/>
    </font>
    <font>
      <sz val="9"/>
      <name val="Calibri"/>
      <family val="2"/>
      <charset val="238"/>
      <scheme val="minor"/>
    </font>
    <font>
      <b/>
      <sz val="18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8.5"/>
      <color theme="1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4"/>
      <color indexed="8"/>
      <name val="Calibri"/>
      <family val="2"/>
      <charset val="238"/>
      <scheme val="minor"/>
    </font>
    <font>
      <b/>
      <sz val="10"/>
      <color indexed="8"/>
      <name val="Calibri"/>
      <family val="2"/>
      <scheme val="minor"/>
    </font>
    <font>
      <b/>
      <sz val="10"/>
      <color rgb="FFFF0000"/>
      <name val="Arial"/>
      <family val="2"/>
    </font>
    <font>
      <b/>
      <sz val="11.5"/>
      <color rgb="FFFF0000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b/>
      <sz val="7.5"/>
      <color theme="1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  <font>
      <sz val="9"/>
      <name val="Arial"/>
      <family val="2"/>
    </font>
    <font>
      <sz val="9"/>
      <color rgb="FFFF0000"/>
      <name val="Calibri"/>
      <family val="2"/>
      <scheme val="minor"/>
    </font>
    <font>
      <sz val="9"/>
      <color rgb="FFFF0000"/>
      <name val="Arial"/>
      <family val="2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0"/>
      <name val="Calibri"/>
      <family val="2"/>
      <charset val="238"/>
    </font>
    <font>
      <b/>
      <sz val="10"/>
      <name val="Calibri"/>
      <family val="2"/>
    </font>
    <font>
      <b/>
      <sz val="10"/>
      <name val="Calibri"/>
      <family val="2"/>
      <charset val="204"/>
    </font>
    <font>
      <sz val="10"/>
      <name val="Calibri"/>
      <family val="2"/>
    </font>
    <font>
      <sz val="10"/>
      <color rgb="FFFFFF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color indexed="8"/>
      <name val="Calibri"/>
      <family val="2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</font>
    <font>
      <sz val="10"/>
      <name val="Calibri"/>
      <charset val="238"/>
      <scheme val="minor"/>
    </font>
    <font>
      <b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FBF8BB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A649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9" fontId="25" fillId="0" borderId="0" applyFont="0" applyFill="0" applyBorder="0" applyAlignment="0" applyProtection="0"/>
    <xf numFmtId="164" fontId="5" fillId="0" borderId="0"/>
  </cellStyleXfs>
  <cellXfs count="188">
    <xf numFmtId="0" fontId="0" fillId="0" borderId="0" xfId="0"/>
    <xf numFmtId="0" fontId="26" fillId="0" borderId="0" xfId="0" applyFont="1"/>
    <xf numFmtId="0" fontId="26" fillId="2" borderId="0" xfId="0" applyFont="1" applyFill="1"/>
    <xf numFmtId="0" fontId="26" fillId="0" borderId="0" xfId="0" applyFont="1" applyAlignment="1">
      <alignment horizontal="left" textRotation="90" wrapText="1"/>
    </xf>
    <xf numFmtId="0" fontId="26" fillId="0" borderId="0" xfId="0" applyFont="1" applyAlignment="1">
      <alignment horizontal="center" vertical="center"/>
    </xf>
    <xf numFmtId="0" fontId="3" fillId="0" borderId="0" xfId="5"/>
    <xf numFmtId="41" fontId="27" fillId="4" borderId="1" xfId="2" applyNumberFormat="1" applyFont="1" applyFill="1" applyBorder="1" applyAlignment="1">
      <alignment horizontal="right" wrapText="1"/>
    </xf>
    <xf numFmtId="0" fontId="3" fillId="0" borderId="0" xfId="5" applyFont="1"/>
    <xf numFmtId="41" fontId="28" fillId="2" borderId="1" xfId="2" applyNumberFormat="1" applyFont="1" applyFill="1" applyBorder="1" applyAlignment="1">
      <alignment horizontal="right" wrapText="1"/>
    </xf>
    <xf numFmtId="41" fontId="26" fillId="0" borderId="0" xfId="0" applyNumberFormat="1" applyFont="1"/>
    <xf numFmtId="41" fontId="30" fillId="4" borderId="2" xfId="2" applyNumberFormat="1" applyFont="1" applyFill="1" applyBorder="1" applyAlignment="1">
      <alignment horizontal="left" wrapText="1"/>
    </xf>
    <xf numFmtId="0" fontId="32" fillId="2" borderId="0" xfId="0" applyFont="1" applyFill="1"/>
    <xf numFmtId="0" fontId="33" fillId="5" borderId="1" xfId="0" applyFont="1" applyFill="1" applyBorder="1" applyAlignment="1">
      <alignment horizontal="center" vertical="center" wrapText="1"/>
    </xf>
    <xf numFmtId="41" fontId="34" fillId="4" borderId="1" xfId="2" applyNumberFormat="1" applyFont="1" applyFill="1" applyBorder="1" applyAlignment="1">
      <alignment horizontal="right" wrapText="1"/>
    </xf>
    <xf numFmtId="41" fontId="35" fillId="2" borderId="1" xfId="2" applyNumberFormat="1" applyFont="1" applyFill="1" applyBorder="1" applyAlignment="1">
      <alignment horizontal="right" wrapText="1"/>
    </xf>
    <xf numFmtId="41" fontId="35" fillId="4" borderId="1" xfId="2" applyNumberFormat="1" applyFont="1" applyFill="1" applyBorder="1" applyAlignment="1">
      <alignment horizontal="right" wrapText="1"/>
    </xf>
    <xf numFmtId="41" fontId="30" fillId="4" borderId="1" xfId="2" applyNumberFormat="1" applyFont="1" applyFill="1" applyBorder="1" applyAlignment="1">
      <alignment wrapText="1"/>
    </xf>
    <xf numFmtId="0" fontId="11" fillId="0" borderId="0" xfId="5" applyFont="1" applyAlignment="1">
      <alignment horizontal="left" vertical="center"/>
    </xf>
    <xf numFmtId="41" fontId="36" fillId="4" borderId="2" xfId="2" applyNumberFormat="1" applyFont="1" applyFill="1" applyBorder="1" applyAlignment="1">
      <alignment horizontal="left" wrapText="1"/>
    </xf>
    <xf numFmtId="0" fontId="26" fillId="0" borderId="0" xfId="0" applyFont="1" applyAlignment="1">
      <alignment horizontal="left" wrapText="1"/>
    </xf>
    <xf numFmtId="0" fontId="26" fillId="0" borderId="0" xfId="0" applyFont="1" applyAlignment="1">
      <alignment horizontal="centerContinuous" wrapText="1"/>
    </xf>
    <xf numFmtId="0" fontId="26" fillId="0" borderId="0" xfId="0" applyFont="1" applyAlignment="1">
      <alignment horizontal="distributed" wrapText="1"/>
    </xf>
    <xf numFmtId="0" fontId="37" fillId="0" borderId="0" xfId="0" applyFont="1" applyAlignment="1">
      <alignment horizontal="centerContinuous" vertical="center"/>
    </xf>
    <xf numFmtId="0" fontId="37" fillId="0" borderId="0" xfId="0" applyFont="1" applyAlignment="1">
      <alignment horizontal="centerContinuous"/>
    </xf>
    <xf numFmtId="0" fontId="3" fillId="0" borderId="0" xfId="5" applyAlignment="1">
      <alignment vertical="top"/>
    </xf>
    <xf numFmtId="49" fontId="3" fillId="0" borderId="0" xfId="5" applyNumberFormat="1" applyAlignment="1">
      <alignment horizontal="center"/>
    </xf>
    <xf numFmtId="0" fontId="38" fillId="0" borderId="0" xfId="0" applyFont="1"/>
    <xf numFmtId="41" fontId="34" fillId="4" borderId="1" xfId="2" applyNumberFormat="1" applyFont="1" applyFill="1" applyBorder="1" applyAlignment="1">
      <alignment horizontal="center" vertical="center" wrapText="1"/>
    </xf>
    <xf numFmtId="0" fontId="34" fillId="4" borderId="1" xfId="2" applyNumberFormat="1" applyFont="1" applyFill="1" applyBorder="1" applyAlignment="1">
      <alignment horizontal="center" vertical="center" wrapText="1"/>
    </xf>
    <xf numFmtId="9" fontId="34" fillId="6" borderId="1" xfId="12" applyFont="1" applyFill="1" applyBorder="1" applyAlignment="1">
      <alignment horizontal="center" vertical="center" wrapText="1"/>
    </xf>
    <xf numFmtId="9" fontId="34" fillId="6" borderId="1" xfId="2" applyNumberFormat="1" applyFont="1" applyFill="1" applyBorder="1" applyAlignment="1">
      <alignment horizontal="center" vertical="center" wrapText="1"/>
    </xf>
    <xf numFmtId="41" fontId="35" fillId="2" borderId="1" xfId="2" applyNumberFormat="1" applyFont="1" applyFill="1" applyBorder="1" applyAlignment="1">
      <alignment horizontal="center" vertical="center" wrapText="1"/>
    </xf>
    <xf numFmtId="41" fontId="35" fillId="4" borderId="1" xfId="2" applyNumberFormat="1" applyFont="1" applyFill="1" applyBorder="1" applyAlignment="1">
      <alignment horizontal="center" vertical="center" wrapText="1"/>
    </xf>
    <xf numFmtId="0" fontId="0" fillId="0" borderId="0" xfId="0" applyAlignment="1"/>
    <xf numFmtId="41" fontId="34" fillId="7" borderId="1" xfId="2" applyNumberFormat="1" applyFont="1" applyFill="1" applyBorder="1" applyAlignment="1">
      <alignment horizontal="center" vertical="center" wrapText="1"/>
    </xf>
    <xf numFmtId="41" fontId="35" fillId="7" borderId="1" xfId="2" applyNumberFormat="1" applyFont="1" applyFill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center" vertical="center" wrapText="1"/>
    </xf>
    <xf numFmtId="0" fontId="3" fillId="0" borderId="0" xfId="5" applyAlignment="1">
      <alignment vertical="top" wrapText="1"/>
    </xf>
    <xf numFmtId="41" fontId="40" fillId="2" borderId="1" xfId="2" applyNumberFormat="1" applyFont="1" applyFill="1" applyBorder="1" applyAlignment="1">
      <alignment horizontal="left" wrapText="1"/>
    </xf>
    <xf numFmtId="41" fontId="41" fillId="2" borderId="1" xfId="2" applyNumberFormat="1" applyFont="1" applyFill="1" applyBorder="1" applyAlignment="1">
      <alignment horizontal="left" wrapText="1"/>
    </xf>
    <xf numFmtId="41" fontId="34" fillId="4" borderId="1" xfId="2" applyNumberFormat="1" applyFont="1" applyFill="1" applyBorder="1" applyAlignment="1">
      <alignment horizontal="center" wrapText="1"/>
    </xf>
    <xf numFmtId="0" fontId="34" fillId="2" borderId="4" xfId="2" applyNumberFormat="1" applyFont="1" applyFill="1" applyBorder="1" applyAlignment="1">
      <alignment horizontal="center" vertical="center" wrapText="1"/>
    </xf>
    <xf numFmtId="0" fontId="34" fillId="7" borderId="4" xfId="2" applyNumberFormat="1" applyFont="1" applyFill="1" applyBorder="1" applyAlignment="1">
      <alignment horizontal="center" vertical="center" wrapText="1"/>
    </xf>
    <xf numFmtId="41" fontId="30" fillId="4" borderId="3" xfId="2" applyNumberFormat="1" applyFont="1" applyFill="1" applyBorder="1" applyAlignment="1">
      <alignment vertical="center" wrapText="1"/>
    </xf>
    <xf numFmtId="0" fontId="42" fillId="8" borderId="1" xfId="0" applyFont="1" applyFill="1" applyBorder="1" applyAlignment="1">
      <alignment vertical="center" wrapText="1"/>
    </xf>
    <xf numFmtId="0" fontId="42" fillId="9" borderId="1" xfId="0" applyFont="1" applyFill="1" applyBorder="1" applyAlignment="1">
      <alignment vertical="center" wrapText="1"/>
    </xf>
    <xf numFmtId="0" fontId="29" fillId="0" borderId="0" xfId="5" applyFont="1"/>
    <xf numFmtId="0" fontId="26" fillId="0" borderId="0" xfId="0" applyFont="1" applyAlignment="1">
      <alignment horizontal="center" wrapText="1"/>
    </xf>
    <xf numFmtId="0" fontId="43" fillId="10" borderId="1" xfId="0" applyFont="1" applyFill="1" applyBorder="1" applyAlignment="1">
      <alignment horizontal="center" vertical="center"/>
    </xf>
    <xf numFmtId="0" fontId="44" fillId="10" borderId="1" xfId="0" applyFont="1" applyFill="1" applyBorder="1" applyAlignment="1">
      <alignment vertical="center"/>
    </xf>
    <xf numFmtId="0" fontId="45" fillId="10" borderId="1" xfId="0" applyFont="1" applyFill="1" applyBorder="1" applyAlignment="1">
      <alignment vertical="center" wrapText="1"/>
    </xf>
    <xf numFmtId="0" fontId="46" fillId="10" borderId="1" xfId="0" applyFont="1" applyFill="1" applyBorder="1" applyAlignment="1">
      <alignment horizontal="center" vertical="center" wrapText="1"/>
    </xf>
    <xf numFmtId="0" fontId="44" fillId="10" borderId="1" xfId="0" applyFont="1" applyFill="1" applyBorder="1" applyAlignment="1">
      <alignment horizontal="center" vertical="center"/>
    </xf>
    <xf numFmtId="37" fontId="34" fillId="2" borderId="1" xfId="2" applyNumberFormat="1" applyFont="1" applyFill="1" applyBorder="1" applyAlignment="1">
      <alignment horizontal="right" wrapText="1"/>
    </xf>
    <xf numFmtId="0" fontId="64" fillId="5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textRotation="90"/>
    </xf>
    <xf numFmtId="3" fontId="9" fillId="0" borderId="1" xfId="0" applyNumberFormat="1" applyFont="1" applyFill="1" applyBorder="1" applyAlignment="1">
      <alignment horizontal="left" vertical="top" wrapText="1"/>
    </xf>
    <xf numFmtId="3" fontId="35" fillId="0" borderId="1" xfId="0" applyNumberFormat="1" applyFont="1" applyFill="1" applyBorder="1" applyAlignment="1">
      <alignment horizontal="left" vertical="top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10" fillId="0" borderId="1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/>
    </xf>
    <xf numFmtId="0" fontId="66" fillId="0" borderId="1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3" fontId="35" fillId="0" borderId="1" xfId="0" applyNumberFormat="1" applyFont="1" applyFill="1" applyBorder="1" applyAlignment="1">
      <alignment horizontal="justify" vertical="top" wrapText="1"/>
    </xf>
    <xf numFmtId="3" fontId="9" fillId="0" borderId="1" xfId="0" applyNumberFormat="1" applyFont="1" applyFill="1" applyBorder="1" applyAlignment="1">
      <alignment horizontal="left" vertical="center" wrapText="1"/>
    </xf>
    <xf numFmtId="3" fontId="35" fillId="0" borderId="1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vertical="top"/>
    </xf>
    <xf numFmtId="3" fontId="35" fillId="0" borderId="1" xfId="0" applyNumberFormat="1" applyFont="1" applyFill="1" applyBorder="1" applyAlignment="1">
      <alignment vertical="top" wrapText="1"/>
    </xf>
    <xf numFmtId="0" fontId="9" fillId="0" borderId="0" xfId="0" applyFont="1" applyFill="1" applyAlignment="1">
      <alignment vertical="top" wrapText="1"/>
    </xf>
    <xf numFmtId="3" fontId="9" fillId="0" borderId="1" xfId="0" applyNumberFormat="1" applyFont="1" applyFill="1" applyBorder="1" applyAlignment="1">
      <alignment horizontal="justify" vertical="top" wrapText="1"/>
    </xf>
    <xf numFmtId="0" fontId="26" fillId="0" borderId="1" xfId="0" applyFont="1" applyFill="1" applyBorder="1" applyAlignment="1">
      <alignment horizontal="center" vertical="center" textRotation="90"/>
    </xf>
    <xf numFmtId="0" fontId="26" fillId="0" borderId="1" xfId="0" applyFont="1" applyFill="1" applyBorder="1" applyAlignment="1">
      <alignment horizontal="left" vertical="center" wrapText="1"/>
    </xf>
    <xf numFmtId="41" fontId="26" fillId="0" borderId="1" xfId="1" applyNumberFormat="1" applyFont="1" applyFill="1" applyBorder="1" applyAlignment="1">
      <alignment horizontal="left" vertical="center" wrapText="1"/>
    </xf>
    <xf numFmtId="3" fontId="31" fillId="0" borderId="1" xfId="0" applyNumberFormat="1" applyFont="1" applyFill="1" applyBorder="1" applyAlignment="1">
      <alignment horizontal="right" vertical="center" wrapText="1"/>
    </xf>
    <xf numFmtId="0" fontId="26" fillId="0" borderId="1" xfId="0" applyFont="1" applyFill="1" applyBorder="1"/>
    <xf numFmtId="0" fontId="26" fillId="0" borderId="1" xfId="0" applyFont="1" applyFill="1" applyBorder="1" applyAlignment="1">
      <alignment vertical="center" wrapText="1"/>
    </xf>
    <xf numFmtId="0" fontId="37" fillId="0" borderId="1" xfId="0" applyFont="1" applyFill="1" applyBorder="1" applyAlignment="1">
      <alignment vertical="center" wrapText="1"/>
    </xf>
    <xf numFmtId="0" fontId="67" fillId="0" borderId="1" xfId="0" applyFont="1" applyFill="1" applyBorder="1" applyAlignment="1">
      <alignment horizontal="center" vertical="center"/>
    </xf>
    <xf numFmtId="0" fontId="68" fillId="0" borderId="1" xfId="0" applyFont="1" applyFill="1" applyBorder="1" applyAlignment="1">
      <alignment horizontal="center" vertical="center"/>
    </xf>
    <xf numFmtId="0" fontId="69" fillId="19" borderId="1" xfId="0" applyFont="1" applyFill="1" applyBorder="1" applyAlignment="1">
      <alignment horizontal="center" vertical="center" textRotation="90"/>
    </xf>
    <xf numFmtId="0" fontId="70" fillId="18" borderId="1" xfId="0" applyFont="1" applyFill="1" applyBorder="1" applyAlignment="1">
      <alignment horizontal="center" vertical="center" wrapText="1"/>
    </xf>
    <xf numFmtId="41" fontId="69" fillId="18" borderId="1" xfId="1" applyNumberFormat="1" applyFont="1" applyFill="1" applyBorder="1" applyAlignment="1">
      <alignment horizontal="center" vertical="center" wrapText="1"/>
    </xf>
    <xf numFmtId="3" fontId="70" fillId="18" borderId="1" xfId="0" applyNumberFormat="1" applyFont="1" applyFill="1" applyBorder="1" applyAlignment="1">
      <alignment horizontal="right" vertical="center" wrapText="1"/>
    </xf>
    <xf numFmtId="3" fontId="71" fillId="18" borderId="1" xfId="0" applyNumberFormat="1" applyFont="1" applyFill="1" applyBorder="1" applyAlignment="1">
      <alignment horizontal="right" vertical="center" wrapText="1"/>
    </xf>
    <xf numFmtId="3" fontId="72" fillId="18" borderId="1" xfId="0" applyNumberFormat="1" applyFont="1" applyFill="1" applyBorder="1" applyAlignment="1">
      <alignment horizontal="right" vertical="center" wrapText="1"/>
    </xf>
    <xf numFmtId="0" fontId="69" fillId="18" borderId="1" xfId="0" applyFont="1" applyFill="1" applyBorder="1" applyAlignment="1">
      <alignment horizontal="center" vertical="center" wrapText="1"/>
    </xf>
    <xf numFmtId="0" fontId="73" fillId="18" borderId="1" xfId="0" applyFont="1" applyFill="1" applyBorder="1" applyAlignment="1">
      <alignment horizontal="center" vertical="center"/>
    </xf>
    <xf numFmtId="0" fontId="74" fillId="18" borderId="1" xfId="0" applyFont="1" applyFill="1" applyBorder="1" applyAlignment="1">
      <alignment horizontal="center" vertical="center"/>
    </xf>
    <xf numFmtId="0" fontId="69" fillId="0" borderId="0" xfId="0" applyFont="1"/>
    <xf numFmtId="41" fontId="75" fillId="18" borderId="1" xfId="1" applyNumberFormat="1" applyFont="1" applyFill="1" applyBorder="1" applyAlignment="1">
      <alignment horizontal="center" vertical="center" wrapText="1"/>
    </xf>
    <xf numFmtId="3" fontId="76" fillId="18" borderId="1" xfId="0" applyNumberFormat="1" applyFont="1" applyFill="1" applyBorder="1" applyAlignment="1">
      <alignment horizontal="center" vertical="center" wrapText="1"/>
    </xf>
    <xf numFmtId="3" fontId="28" fillId="18" borderId="1" xfId="0" applyNumberFormat="1" applyFont="1" applyFill="1" applyBorder="1" applyAlignment="1">
      <alignment horizontal="center" vertical="center" wrapText="1"/>
    </xf>
    <xf numFmtId="3" fontId="77" fillId="18" borderId="1" xfId="0" applyNumberFormat="1" applyFont="1" applyFill="1" applyBorder="1" applyAlignment="1">
      <alignment horizontal="right" vertical="center" wrapText="1"/>
    </xf>
    <xf numFmtId="3" fontId="78" fillId="18" borderId="1" xfId="0" applyNumberFormat="1" applyFont="1" applyFill="1" applyBorder="1" applyAlignment="1">
      <alignment horizontal="right" vertical="center" wrapText="1"/>
    </xf>
    <xf numFmtId="3" fontId="79" fillId="18" borderId="1" xfId="0" applyNumberFormat="1" applyFont="1" applyFill="1" applyBorder="1" applyAlignment="1">
      <alignment horizontal="right" vertical="center" wrapText="1"/>
    </xf>
    <xf numFmtId="3" fontId="80" fillId="18" borderId="1" xfId="0" applyNumberFormat="1" applyFont="1" applyFill="1" applyBorder="1" applyAlignment="1">
      <alignment horizontal="center" vertical="center" wrapText="1"/>
    </xf>
    <xf numFmtId="0" fontId="80" fillId="18" borderId="1" xfId="0" applyFont="1" applyFill="1" applyBorder="1" applyAlignment="1">
      <alignment horizontal="center" vertical="center" wrapText="1"/>
    </xf>
    <xf numFmtId="0" fontId="28" fillId="18" borderId="1" xfId="0" applyFont="1" applyFill="1" applyBorder="1" applyAlignment="1">
      <alignment horizontal="center" vertical="center"/>
    </xf>
    <xf numFmtId="0" fontId="3" fillId="18" borderId="1" xfId="0" applyFont="1" applyFill="1" applyBorder="1" applyAlignment="1">
      <alignment horizontal="center" vertical="center"/>
    </xf>
    <xf numFmtId="41" fontId="81" fillId="3" borderId="1" xfId="1" applyNumberFormat="1" applyFont="1" applyFill="1" applyBorder="1" applyAlignment="1">
      <alignment horizontal="left" wrapText="1"/>
    </xf>
    <xf numFmtId="41" fontId="82" fillId="3" borderId="1" xfId="1" applyNumberFormat="1" applyFont="1" applyFill="1" applyBorder="1" applyAlignment="1">
      <alignment horizontal="right" vertical="center"/>
    </xf>
    <xf numFmtId="0" fontId="69" fillId="2" borderId="0" xfId="0" applyFont="1" applyFill="1"/>
    <xf numFmtId="0" fontId="69" fillId="18" borderId="0" xfId="0" applyFont="1" applyFill="1" applyAlignment="1">
      <alignment horizontal="center" vertical="center" wrapText="1"/>
    </xf>
    <xf numFmtId="0" fontId="0" fillId="18" borderId="1" xfId="0" applyFill="1" applyBorder="1" applyAlignment="1">
      <alignment horizontal="center" vertical="center"/>
    </xf>
    <xf numFmtId="0" fontId="84" fillId="18" borderId="1" xfId="0" applyFont="1" applyFill="1" applyBorder="1" applyAlignment="1">
      <alignment horizontal="center" vertical="center" wrapText="1"/>
    </xf>
    <xf numFmtId="3" fontId="85" fillId="18" borderId="1" xfId="0" applyNumberFormat="1" applyFont="1" applyFill="1" applyBorder="1" applyAlignment="1">
      <alignment horizontal="right" vertical="center" wrapText="1"/>
    </xf>
    <xf numFmtId="0" fontId="86" fillId="15" borderId="1" xfId="0" applyFont="1" applyFill="1" applyBorder="1" applyAlignment="1">
      <alignment horizontal="center" vertical="center" textRotation="90"/>
    </xf>
    <xf numFmtId="0" fontId="86" fillId="19" borderId="1" xfId="0" applyFont="1" applyFill="1" applyBorder="1" applyAlignment="1">
      <alignment horizontal="center" vertical="center" textRotation="90"/>
    </xf>
    <xf numFmtId="0" fontId="80" fillId="21" borderId="1" xfId="0" applyFont="1" applyFill="1" applyBorder="1" applyAlignment="1">
      <alignment horizontal="center" vertical="center" textRotation="90"/>
    </xf>
    <xf numFmtId="0" fontId="88" fillId="21" borderId="2" xfId="0" applyFont="1" applyFill="1" applyBorder="1" applyAlignment="1">
      <alignment horizontal="center" vertical="center" textRotation="90"/>
    </xf>
    <xf numFmtId="0" fontId="80" fillId="21" borderId="2" xfId="0" applyFont="1" applyFill="1" applyBorder="1" applyAlignment="1">
      <alignment horizontal="center" vertical="center" textRotation="90"/>
    </xf>
    <xf numFmtId="0" fontId="88" fillId="21" borderId="1" xfId="0" applyFont="1" applyFill="1" applyBorder="1" applyAlignment="1">
      <alignment horizontal="center" vertical="center" textRotation="90"/>
    </xf>
    <xf numFmtId="0" fontId="69" fillId="18" borderId="0" xfId="0" applyFont="1" applyFill="1"/>
    <xf numFmtId="3" fontId="76" fillId="18" borderId="0" xfId="0" applyNumberFormat="1" applyFont="1" applyFill="1" applyBorder="1" applyAlignment="1">
      <alignment horizontal="center" vertical="center" wrapText="1"/>
    </xf>
    <xf numFmtId="3" fontId="84" fillId="18" borderId="1" xfId="0" applyNumberFormat="1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center" wrapText="1"/>
    </xf>
    <xf numFmtId="0" fontId="52" fillId="3" borderId="4" xfId="0" applyFont="1" applyFill="1" applyBorder="1" applyAlignment="1">
      <alignment horizontal="center" vertical="center"/>
    </xf>
    <xf numFmtId="3" fontId="77" fillId="18" borderId="1" xfId="0" applyNumberFormat="1" applyFont="1" applyFill="1" applyBorder="1" applyAlignment="1">
      <alignment horizontal="center" vertical="center" wrapText="1"/>
    </xf>
    <xf numFmtId="3" fontId="89" fillId="18" borderId="1" xfId="0" applyNumberFormat="1" applyFont="1" applyFill="1" applyBorder="1" applyAlignment="1">
      <alignment horizontal="center" vertical="center" wrapText="1"/>
    </xf>
    <xf numFmtId="0" fontId="86" fillId="21" borderId="1" xfId="0" applyFont="1" applyFill="1" applyBorder="1" applyAlignment="1">
      <alignment horizontal="center" vertical="center" textRotation="90"/>
    </xf>
    <xf numFmtId="3" fontId="80" fillId="18" borderId="1" xfId="0" applyNumberFormat="1" applyFont="1" applyFill="1" applyBorder="1" applyAlignment="1">
      <alignment horizontal="right" vertical="center" wrapText="1"/>
    </xf>
    <xf numFmtId="4" fontId="69" fillId="18" borderId="0" xfId="0" applyNumberFormat="1" applyFont="1" applyFill="1" applyAlignment="1">
      <alignment horizontal="right" vertical="center" wrapText="1"/>
    </xf>
    <xf numFmtId="4" fontId="70" fillId="18" borderId="1" xfId="0" applyNumberFormat="1" applyFont="1" applyFill="1" applyBorder="1" applyAlignment="1">
      <alignment horizontal="right" vertical="center" wrapText="1"/>
    </xf>
    <xf numFmtId="4" fontId="72" fillId="18" borderId="1" xfId="0" applyNumberFormat="1" applyFont="1" applyFill="1" applyBorder="1" applyAlignment="1">
      <alignment horizontal="right" vertical="center" wrapText="1"/>
    </xf>
    <xf numFmtId="4" fontId="77" fillId="18" borderId="1" xfId="0" applyNumberFormat="1" applyFont="1" applyFill="1" applyBorder="1" applyAlignment="1">
      <alignment horizontal="right" vertical="center" wrapText="1"/>
    </xf>
    <xf numFmtId="4" fontId="85" fillId="18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left" wrapText="1"/>
    </xf>
    <xf numFmtId="0" fontId="39" fillId="0" borderId="0" xfId="0" applyFont="1" applyAlignment="1"/>
    <xf numFmtId="0" fontId="35" fillId="0" borderId="0" xfId="0" applyFont="1" applyAlignment="1">
      <alignment horizontal="left" wrapText="1"/>
    </xf>
    <xf numFmtId="0" fontId="51" fillId="12" borderId="1" xfId="0" applyFont="1" applyFill="1" applyBorder="1" applyAlignment="1">
      <alignment horizontal="center" vertical="center" wrapText="1"/>
    </xf>
    <xf numFmtId="0" fontId="48" fillId="11" borderId="1" xfId="0" applyFont="1" applyFill="1" applyBorder="1" applyAlignment="1">
      <alignment horizontal="center" vertical="center" wrapText="1"/>
    </xf>
    <xf numFmtId="0" fontId="48" fillId="12" borderId="1" xfId="0" applyFont="1" applyFill="1" applyBorder="1" applyAlignment="1">
      <alignment horizontal="center" vertical="center" wrapText="1"/>
    </xf>
    <xf numFmtId="0" fontId="47" fillId="0" borderId="17" xfId="0" applyFont="1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9" fillId="0" borderId="0" xfId="0" applyFont="1" applyAlignment="1">
      <alignment horizontal="left" wrapText="1"/>
    </xf>
    <xf numFmtId="0" fontId="83" fillId="20" borderId="1" xfId="0" applyFont="1" applyFill="1" applyBorder="1" applyAlignment="1">
      <alignment horizontal="center" vertical="center" wrapText="1"/>
    </xf>
    <xf numFmtId="0" fontId="53" fillId="12" borderId="1" xfId="0" applyFont="1" applyFill="1" applyBorder="1" applyAlignment="1">
      <alignment horizontal="center" vertical="center" wrapText="1"/>
    </xf>
    <xf numFmtId="0" fontId="49" fillId="12" borderId="1" xfId="0" applyFont="1" applyFill="1" applyBorder="1" applyAlignment="1">
      <alignment horizontal="center" vertical="center" wrapText="1"/>
    </xf>
    <xf numFmtId="0" fontId="81" fillId="3" borderId="1" xfId="0" applyFont="1" applyFill="1" applyBorder="1" applyAlignment="1">
      <alignment horizontal="center" vertical="top"/>
    </xf>
    <xf numFmtId="0" fontId="48" fillId="11" borderId="9" xfId="0" applyFont="1" applyFill="1" applyBorder="1" applyAlignment="1">
      <alignment horizontal="center" vertical="center" wrapText="1"/>
    </xf>
    <xf numFmtId="0" fontId="48" fillId="11" borderId="3" xfId="0" applyFont="1" applyFill="1" applyBorder="1" applyAlignment="1">
      <alignment horizontal="center" vertical="center" wrapText="1"/>
    </xf>
    <xf numFmtId="0" fontId="50" fillId="11" borderId="1" xfId="0" applyFont="1" applyFill="1" applyBorder="1" applyAlignment="1">
      <alignment horizontal="center" vertical="center" textRotation="90" wrapText="1"/>
    </xf>
    <xf numFmtId="0" fontId="50" fillId="11" borderId="5" xfId="0" applyFont="1" applyFill="1" applyBorder="1" applyAlignment="1">
      <alignment horizontal="center" vertical="center" textRotation="90" wrapText="1"/>
    </xf>
    <xf numFmtId="0" fontId="50" fillId="11" borderId="6" xfId="0" applyFont="1" applyFill="1" applyBorder="1" applyAlignment="1">
      <alignment horizontal="center" vertical="center" textRotation="90" wrapText="1"/>
    </xf>
    <xf numFmtId="0" fontId="50" fillId="11" borderId="7" xfId="0" applyFont="1" applyFill="1" applyBorder="1" applyAlignment="1">
      <alignment horizontal="center" vertical="center" textRotation="90" wrapText="1"/>
    </xf>
    <xf numFmtId="0" fontId="24" fillId="0" borderId="8" xfId="0" applyFont="1" applyBorder="1" applyAlignment="1">
      <alignment horizontal="center" vertical="center" wrapText="1"/>
    </xf>
    <xf numFmtId="0" fontId="55" fillId="0" borderId="8" xfId="0" applyFont="1" applyBorder="1" applyAlignment="1">
      <alignment horizontal="center" vertical="center" wrapText="1"/>
    </xf>
    <xf numFmtId="0" fontId="56" fillId="2" borderId="0" xfId="0" applyFont="1" applyFill="1" applyBorder="1" applyAlignment="1">
      <alignment horizontal="center" vertical="center"/>
    </xf>
    <xf numFmtId="0" fontId="48" fillId="14" borderId="1" xfId="0" applyFont="1" applyFill="1" applyBorder="1" applyAlignment="1">
      <alignment horizontal="center" vertical="center" wrapText="1"/>
    </xf>
    <xf numFmtId="0" fontId="63" fillId="14" borderId="1" xfId="0" applyFont="1" applyFill="1" applyBorder="1" applyAlignment="1">
      <alignment horizontal="center" vertical="center" wrapText="1"/>
    </xf>
    <xf numFmtId="0" fontId="49" fillId="11" borderId="1" xfId="0" applyFont="1" applyFill="1" applyBorder="1" applyAlignment="1">
      <alignment horizontal="center" vertical="center" wrapText="1"/>
    </xf>
    <xf numFmtId="0" fontId="65" fillId="11" borderId="1" xfId="0" applyFont="1" applyFill="1" applyBorder="1" applyAlignment="1">
      <alignment horizontal="center" vertical="center" wrapText="1"/>
    </xf>
    <xf numFmtId="0" fontId="57" fillId="13" borderId="1" xfId="0" applyFont="1" applyFill="1" applyBorder="1" applyAlignment="1">
      <alignment horizontal="center" vertical="center" wrapText="1"/>
    </xf>
    <xf numFmtId="0" fontId="52" fillId="13" borderId="1" xfId="0" applyFont="1" applyFill="1" applyBorder="1" applyAlignment="1">
      <alignment horizontal="center" vertical="center" wrapText="1"/>
    </xf>
    <xf numFmtId="0" fontId="58" fillId="15" borderId="1" xfId="0" applyFont="1" applyFill="1" applyBorder="1" applyAlignment="1">
      <alignment horizontal="center" vertical="center" wrapText="1"/>
    </xf>
    <xf numFmtId="0" fontId="34" fillId="13" borderId="1" xfId="0" applyFont="1" applyFill="1" applyBorder="1" applyAlignment="1">
      <alignment horizontal="center" vertical="center" wrapText="1"/>
    </xf>
    <xf numFmtId="0" fontId="34" fillId="16" borderId="1" xfId="0" applyFont="1" applyFill="1" applyBorder="1" applyAlignment="1">
      <alignment horizontal="center" vertical="center" wrapText="1"/>
    </xf>
    <xf numFmtId="0" fontId="59" fillId="13" borderId="9" xfId="5" applyFont="1" applyFill="1" applyBorder="1" applyAlignment="1">
      <alignment horizontal="center" vertical="center" wrapText="1"/>
    </xf>
    <xf numFmtId="0" fontId="59" fillId="13" borderId="10" xfId="5" applyFont="1" applyFill="1" applyBorder="1" applyAlignment="1">
      <alignment horizontal="center" vertical="center" wrapText="1"/>
    </xf>
    <xf numFmtId="0" fontId="59" fillId="13" borderId="3" xfId="5" applyFont="1" applyFill="1" applyBorder="1" applyAlignment="1">
      <alignment horizontal="center" vertical="center" wrapText="1"/>
    </xf>
    <xf numFmtId="0" fontId="60" fillId="13" borderId="9" xfId="0" applyFont="1" applyFill="1" applyBorder="1" applyAlignment="1">
      <alignment horizontal="center" vertical="center" wrapText="1"/>
    </xf>
    <xf numFmtId="0" fontId="60" fillId="13" borderId="10" xfId="0" applyFont="1" applyFill="1" applyBorder="1" applyAlignment="1">
      <alignment horizontal="center" vertical="center" wrapText="1"/>
    </xf>
    <xf numFmtId="0" fontId="59" fillId="13" borderId="1" xfId="5" applyFont="1" applyFill="1" applyBorder="1" applyAlignment="1">
      <alignment horizontal="center" vertical="center" wrapText="1"/>
    </xf>
    <xf numFmtId="0" fontId="27" fillId="13" borderId="1" xfId="0" applyFont="1" applyFill="1" applyBorder="1" applyAlignment="1">
      <alignment horizontal="center" vertical="center" wrapText="1"/>
    </xf>
    <xf numFmtId="0" fontId="36" fillId="4" borderId="2" xfId="5" applyFont="1" applyFill="1" applyBorder="1" applyAlignment="1">
      <alignment horizontal="center" vertical="center"/>
    </xf>
    <xf numFmtId="0" fontId="36" fillId="4" borderId="11" xfId="5" applyFont="1" applyFill="1" applyBorder="1" applyAlignment="1">
      <alignment horizontal="center" vertical="center"/>
    </xf>
    <xf numFmtId="0" fontId="36" fillId="4" borderId="4" xfId="5" applyFont="1" applyFill="1" applyBorder="1" applyAlignment="1">
      <alignment horizontal="center" vertical="center"/>
    </xf>
    <xf numFmtId="0" fontId="34" fillId="17" borderId="16" xfId="0" applyFont="1" applyFill="1" applyBorder="1" applyAlignment="1">
      <alignment horizontal="center" vertical="center" wrapText="1"/>
    </xf>
    <xf numFmtId="0" fontId="34" fillId="17" borderId="14" xfId="0" applyFont="1" applyFill="1" applyBorder="1" applyAlignment="1">
      <alignment horizontal="center" vertical="center" wrapText="1"/>
    </xf>
    <xf numFmtId="0" fontId="34" fillId="17" borderId="1" xfId="0" applyFont="1" applyFill="1" applyBorder="1" applyAlignment="1">
      <alignment horizontal="center" vertical="center" wrapText="1"/>
    </xf>
    <xf numFmtId="0" fontId="59" fillId="17" borderId="9" xfId="5" applyFont="1" applyFill="1" applyBorder="1" applyAlignment="1">
      <alignment horizontal="center" vertical="center" wrapText="1"/>
    </xf>
    <xf numFmtId="0" fontId="59" fillId="17" borderId="10" xfId="5" applyFont="1" applyFill="1" applyBorder="1" applyAlignment="1">
      <alignment horizontal="center" vertical="center" wrapText="1"/>
    </xf>
    <xf numFmtId="0" fontId="15" fillId="0" borderId="0" xfId="5" applyFont="1" applyAlignment="1">
      <alignment horizontal="left" wrapText="1"/>
    </xf>
    <xf numFmtId="0" fontId="61" fillId="0" borderId="0" xfId="5" applyFont="1" applyAlignment="1">
      <alignment horizontal="left" wrapText="1"/>
    </xf>
    <xf numFmtId="0" fontId="62" fillId="0" borderId="0" xfId="5" applyFont="1" applyAlignment="1">
      <alignment horizontal="left" vertical="center" wrapText="1"/>
    </xf>
    <xf numFmtId="0" fontId="34" fillId="13" borderId="12" xfId="0" applyFont="1" applyFill="1" applyBorder="1" applyAlignment="1">
      <alignment horizontal="center" vertical="center" wrapText="1"/>
    </xf>
    <xf numFmtId="0" fontId="34" fillId="13" borderId="13" xfId="0" applyFont="1" applyFill="1" applyBorder="1" applyAlignment="1">
      <alignment horizontal="center" vertical="center" wrapText="1"/>
    </xf>
    <xf numFmtId="0" fontId="34" fillId="13" borderId="14" xfId="0" applyFont="1" applyFill="1" applyBorder="1" applyAlignment="1">
      <alignment horizontal="center" vertical="center" wrapText="1"/>
    </xf>
    <xf numFmtId="0" fontId="34" fillId="13" borderId="15" xfId="0" applyFont="1" applyFill="1" applyBorder="1" applyAlignment="1">
      <alignment horizontal="center" vertical="center" wrapText="1"/>
    </xf>
    <xf numFmtId="0" fontId="34" fillId="13" borderId="9" xfId="0" applyFont="1" applyFill="1" applyBorder="1" applyAlignment="1">
      <alignment horizontal="center" vertical="center" wrapText="1"/>
    </xf>
    <xf numFmtId="0" fontId="34" fillId="13" borderId="3" xfId="0" applyFont="1" applyFill="1" applyBorder="1" applyAlignment="1">
      <alignment horizontal="center" vertical="center" wrapText="1"/>
    </xf>
    <xf numFmtId="0" fontId="27" fillId="17" borderId="12" xfId="0" applyFont="1" applyFill="1" applyBorder="1" applyAlignment="1">
      <alignment horizontal="center" vertical="center" wrapText="1"/>
    </xf>
    <xf numFmtId="0" fontId="27" fillId="17" borderId="13" xfId="0" applyFont="1" applyFill="1" applyBorder="1" applyAlignment="1">
      <alignment horizontal="center" vertical="center" wrapText="1"/>
    </xf>
    <xf numFmtId="0" fontId="27" fillId="17" borderId="14" xfId="0" applyFont="1" applyFill="1" applyBorder="1" applyAlignment="1">
      <alignment horizontal="center" vertical="center" wrapText="1"/>
    </xf>
    <xf numFmtId="0" fontId="27" fillId="17" borderId="15" xfId="0" applyFont="1" applyFill="1" applyBorder="1" applyAlignment="1">
      <alignment horizontal="center" vertical="center" wrapText="1"/>
    </xf>
  </cellXfs>
  <cellStyles count="14">
    <cellStyle name="Comma" xfId="1" builtinId="3"/>
    <cellStyle name="Comma 2" xfId="2"/>
    <cellStyle name="Comma 4" xfId="3"/>
    <cellStyle name="Excel Built-in Normal" xfId="4"/>
    <cellStyle name="Normal" xfId="0" builtinId="0"/>
    <cellStyle name="Normal 2" xfId="5"/>
    <cellStyle name="Normal 2 2" xfId="6"/>
    <cellStyle name="Normal 2 3" xfId="7"/>
    <cellStyle name="Normal 2 4" xfId="8"/>
    <cellStyle name="Normal 3" xfId="9"/>
    <cellStyle name="Normal 4" xfId="10"/>
    <cellStyle name="Obično 2" xfId="11"/>
    <cellStyle name="Percent" xfId="12" builtinId="5"/>
    <cellStyle name="Zarez 2" xfId="13"/>
  </cellStyles>
  <dxfs count="0"/>
  <tableStyles count="0" defaultTableStyle="TableStyleMedium9" defaultPivotStyle="PivotStyleLight16"/>
  <colors>
    <mruColors>
      <color rgb="FFFA64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>
                <a:solidFill>
                  <a:sysClr val="windowText" lastClr="000000"/>
                </a:solidFill>
                <a:latin typeface="Calibri" pitchFamily="34" charset="0"/>
              </a:rPr>
              <a:t>Укупно предвиђени издаци</a:t>
            </a:r>
            <a:r>
              <a:rPr lang="vi-VN">
                <a:solidFill>
                  <a:sysClr val="windowText" lastClr="000000"/>
                </a:solidFill>
                <a:latin typeface="Calibri" pitchFamily="34" charset="0"/>
              </a:rPr>
              <a:t>  (</a:t>
            </a:r>
            <a:r>
              <a:rPr lang="bs-Cyrl-BA">
                <a:solidFill>
                  <a:sysClr val="windowText" lastClr="000000"/>
                </a:solidFill>
                <a:latin typeface="Calibri" pitchFamily="34" charset="0"/>
              </a:rPr>
              <a:t>за</a:t>
            </a:r>
            <a:r>
              <a:rPr lang="vi-VN">
                <a:solidFill>
                  <a:sysClr val="windowText" lastClr="000000"/>
                </a:solidFill>
                <a:latin typeface="Calibri" pitchFamily="34" charset="0"/>
              </a:rPr>
              <a:t> III </a:t>
            </a:r>
            <a:r>
              <a:rPr lang="bs-Cyrl-BA">
                <a:solidFill>
                  <a:sysClr val="windowText" lastClr="000000"/>
                </a:solidFill>
                <a:latin typeface="Calibri" pitchFamily="34" charset="0"/>
              </a:rPr>
              <a:t>године</a:t>
            </a:r>
            <a:r>
              <a:rPr lang="vi-VN">
                <a:solidFill>
                  <a:sysClr val="windowText" lastClr="000000"/>
                </a:solidFill>
                <a:latin typeface="Calibri" pitchFamily="34" charset="0"/>
              </a:rPr>
              <a:t>)</a:t>
            </a:r>
          </a:p>
        </c:rich>
      </c:tx>
      <c:layout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42817258597809776"/>
          <c:y val="0.21513338342713731"/>
          <c:w val="0.53149682421314715"/>
          <c:h val="0.5584059751329371"/>
        </c:manualLayout>
      </c:layout>
      <c:barChart>
        <c:barDir val="bar"/>
        <c:grouping val="clustered"/>
        <c:ser>
          <c:idx val="0"/>
          <c:order val="0"/>
          <c:tx>
            <c:strRef>
              <c:f>'Ukupno po sektorima'!$D$3:$D$6</c:f>
              <c:strCache>
                <c:ptCount val="1"/>
                <c:pt idx="0">
                  <c:v>Укупни прeдвиђeни издaци  (зa III гoдинe)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cat>
            <c:strRef>
              <c:f>'Ukupno po sektorima'!$B$7:$B$9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sektorima'!$D$7:$D$9</c:f>
              <c:numCache>
                <c:formatCode>_(* #,##0_);_(* \(#,##0\);_(* "-"_);_(@_)</c:formatCode>
                <c:ptCount val="3"/>
                <c:pt idx="0">
                  <c:v>9354000</c:v>
                </c:pt>
                <c:pt idx="1">
                  <c:v>3035000</c:v>
                </c:pt>
                <c:pt idx="2">
                  <c:v>41089000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8DC-4168-8E22-94F3B8B695CC}"/>
            </c:ext>
          </c:extLst>
        </c:ser>
        <c:gapWidth val="182"/>
        <c:axId val="135269760"/>
        <c:axId val="135304320"/>
      </c:barChart>
      <c:catAx>
        <c:axId val="135269760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304320"/>
        <c:crosses val="autoZero"/>
        <c:auto val="1"/>
        <c:lblAlgn val="ctr"/>
        <c:lblOffset val="100"/>
      </c:catAx>
      <c:valAx>
        <c:axId val="13530432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269760"/>
        <c:crosses val="autoZero"/>
        <c:crossBetween val="between"/>
        <c:dispUnits>
          <c:custUnit val="1000"/>
          <c:dispUnitsLbl>
            <c:layout/>
            <c:txPr>
              <a:bodyPr/>
              <a:lstStyle/>
              <a:p>
                <a:pPr>
                  <a:defRPr lang="en-US"/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711" l="0.70000000000000062" r="0.70000000000000062" t="0.7500000000000071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800" b="0" i="0" u="none" strike="noStrike" kern="1200" cap="none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 sz="1200">
                <a:solidFill>
                  <a:sysClr val="windowText" lastClr="000000"/>
                </a:solidFill>
              </a:rPr>
              <a:t>Структура</a:t>
            </a:r>
            <a:r>
              <a:rPr lang="bs-Cyrl-BA" sz="1200" baseline="0">
                <a:solidFill>
                  <a:sysClr val="windowText" lastClr="000000"/>
                </a:solidFill>
              </a:rPr>
              <a:t> према вриједности финансирања из осталих извора</a:t>
            </a:r>
            <a:endParaRPr lang="en-US" sz="12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9616869590845887"/>
          <c:y val="3.6434669804205812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5.6701600405088183E-2"/>
          <c:y val="0.20044670833502962"/>
          <c:w val="0.46363278912399686"/>
          <c:h val="0.67502560038622883"/>
        </c:manualLayout>
      </c:layout>
      <c:barChart>
        <c:barDir val="bar"/>
        <c:grouping val="clustered"/>
        <c:ser>
          <c:idx val="2"/>
          <c:order val="0"/>
          <c:tx>
            <c:strRef>
              <c:f>'Ukupno po A-E klasama'!$M$5:$M$6</c:f>
              <c:strCache>
                <c:ptCount val="1"/>
                <c:pt idx="0">
                  <c:v>год. III</c:v>
                </c:pt>
              </c:strCache>
            </c:strRef>
          </c:tx>
          <c:spPr>
            <a:noFill/>
            <a:ln w="25400" cap="flat" cmpd="sng" algn="ctr">
              <a:solidFill>
                <a:schemeClr val="accent3"/>
              </a:solidFill>
              <a:miter lim="800000"/>
            </a:ln>
            <a:effectLst/>
          </c:spPr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klasama'!$M$7:$M$11</c:f>
              <c:numCache>
                <c:formatCode>_(* #,##0_);_(* \(#,##0\);_(* "-"_);_(@_)</c:formatCode>
                <c:ptCount val="5"/>
                <c:pt idx="0">
                  <c:v>0</c:v>
                </c:pt>
                <c:pt idx="1">
                  <c:v>25000</c:v>
                </c:pt>
                <c:pt idx="2">
                  <c:v>1800000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FEA-460D-9EF2-5B0527266864}"/>
            </c:ext>
          </c:extLst>
        </c:ser>
        <c:ser>
          <c:idx val="1"/>
          <c:order val="1"/>
          <c:tx>
            <c:strRef>
              <c:f>'Ukupno po A-E klasama'!$L$5:$L$6</c:f>
              <c:strCache>
                <c:ptCount val="1"/>
                <c:pt idx="0">
                  <c:v>год. II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klasama'!$L$7:$L$11</c:f>
              <c:numCache>
                <c:formatCode>_(* #,##0_);_(* \(#,##0\);_(* "-"_);_(@_)</c:formatCode>
                <c:ptCount val="5"/>
                <c:pt idx="0">
                  <c:v>0</c:v>
                </c:pt>
                <c:pt idx="1">
                  <c:v>25000</c:v>
                </c:pt>
                <c:pt idx="2">
                  <c:v>1800000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FEA-460D-9EF2-5B0527266864}"/>
            </c:ext>
          </c:extLst>
        </c:ser>
        <c:ser>
          <c:idx val="0"/>
          <c:order val="2"/>
          <c:tx>
            <c:strRef>
              <c:f>'Ukupno po A-E klasama'!$K$5:$K$6</c:f>
              <c:strCache>
                <c:ptCount val="1"/>
                <c:pt idx="0">
                  <c:v>год. I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klasama'!$K$7:$K$11</c:f>
              <c:numCache>
                <c:formatCode>_(* #,##0_);_(* \(#,##0\);_(* "-"_);_(@_)</c:formatCode>
                <c:ptCount val="5"/>
                <c:pt idx="0">
                  <c:v>0</c:v>
                </c:pt>
                <c:pt idx="1">
                  <c:v>25000</c:v>
                </c:pt>
                <c:pt idx="2">
                  <c:v>1800000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FEA-460D-9EF2-5B0527266864}"/>
            </c:ext>
          </c:extLst>
        </c:ser>
        <c:gapWidth val="227"/>
        <c:overlap val="-48"/>
        <c:axId val="135992448"/>
        <c:axId val="135993984"/>
      </c:barChart>
      <c:catAx>
        <c:axId val="135992448"/>
        <c:scaling>
          <c:orientation val="minMax"/>
        </c:scaling>
        <c:axPos val="r"/>
        <c:numFmt formatCode="General" sourceLinked="1"/>
        <c:tickLblPos val="nextTo"/>
        <c:spPr>
          <a:ln w="9525">
            <a:noFill/>
          </a:ln>
        </c:spPr>
        <c:txPr>
          <a:bodyPr rot="-60000000" spcFirstLastPara="1" vertOverflow="ellipsis" vert="horz" wrap="square" anchor="t" anchorCtr="0"/>
          <a:lstStyle/>
          <a:p>
            <a:pPr algn="ctr">
              <a:defRPr lang="en-US" sz="900" b="0" i="0" u="none" strike="noStrike" kern="10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993984"/>
        <c:crosses val="autoZero"/>
        <c:auto val="1"/>
        <c:lblAlgn val="ctr"/>
        <c:lblOffset val="100"/>
        <c:noMultiLvlLbl val="1"/>
      </c:catAx>
      <c:valAx>
        <c:axId val="135993984"/>
        <c:scaling>
          <c:orientation val="maxMin"/>
        </c:scaling>
        <c:axPos val="b"/>
        <c:numFmt formatCode="_(* #,##0_);_(* \(#,##0\);_(* &quot;-&quot;_);_(@_)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992448"/>
        <c:crosses val="autoZero"/>
        <c:crossBetween val="between"/>
        <c:dispUnits>
          <c:custUnit val="1000"/>
          <c:dispUnitsLbl>
            <c:txPr>
              <a:bodyPr/>
              <a:lstStyle/>
              <a:p>
                <a:pPr>
                  <a:defRPr lang="en-US" sz="900"/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5531987940051096"/>
          <c:y val="0.10633330316469063"/>
          <c:w val="0.28684214928369467"/>
          <c:h val="6.6490180106797095E-2"/>
        </c:manualLayout>
      </c:layout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711" l="0.70000000000000062" r="0.70000000000000062" t="0.750000000000007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bs-Cyrl-BA" sz="14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bs-Cyrl-BA" sz="12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Структура према вриједности финансирања из буџета</a:t>
            </a:r>
          </a:p>
        </c:rich>
      </c:tx>
      <c:layout>
        <c:manualLayout>
          <c:xMode val="edge"/>
          <c:yMode val="edge"/>
          <c:x val="0.16093579492671606"/>
          <c:y val="3.6446316303485656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5.6701600405088183E-2"/>
          <c:y val="0.20506048524800621"/>
          <c:w val="0.46363278912399686"/>
          <c:h val="0.65993248604414934"/>
        </c:manualLayout>
      </c:layout>
      <c:barChart>
        <c:barDir val="bar"/>
        <c:grouping val="clustered"/>
        <c:ser>
          <c:idx val="2"/>
          <c:order val="0"/>
          <c:tx>
            <c:strRef>
              <c:f>'Ukupno po A-E klasama'!$I$5:$I$6</c:f>
              <c:strCache>
                <c:ptCount val="1"/>
                <c:pt idx="0">
                  <c:v>год. III</c:v>
                </c:pt>
              </c:strCache>
            </c:strRef>
          </c:tx>
          <c:spPr>
            <a:noFill/>
            <a:ln w="25400" cap="flat" cmpd="sng" algn="ctr">
              <a:solidFill>
                <a:schemeClr val="accent3"/>
              </a:solidFill>
              <a:miter lim="800000"/>
            </a:ln>
            <a:effectLst/>
          </c:spPr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klasama'!$I$7:$I$11</c:f>
              <c:numCache>
                <c:formatCode>_(* #,##0_);_(* \(#,##0\);_(* "-"_);_(@_)</c:formatCode>
                <c:ptCount val="5"/>
                <c:pt idx="0">
                  <c:v>0</c:v>
                </c:pt>
                <c:pt idx="1">
                  <c:v>660000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596-47E6-91E6-E5CE329E1DF0}"/>
            </c:ext>
          </c:extLst>
        </c:ser>
        <c:ser>
          <c:idx val="1"/>
          <c:order val="1"/>
          <c:tx>
            <c:strRef>
              <c:f>'Ukupno po A-E klasama'!$H$5:$H$6</c:f>
              <c:strCache>
                <c:ptCount val="1"/>
                <c:pt idx="0">
                  <c:v>год. II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klasama'!$H$7:$H$11</c:f>
              <c:numCache>
                <c:formatCode>_(* #,##0_);_(* \(#,##0\);_(* "-"_);_(@_)</c:formatCode>
                <c:ptCount val="5"/>
                <c:pt idx="0">
                  <c:v>0</c:v>
                </c:pt>
                <c:pt idx="1">
                  <c:v>660000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596-47E6-91E6-E5CE329E1DF0}"/>
            </c:ext>
          </c:extLst>
        </c:ser>
        <c:ser>
          <c:idx val="0"/>
          <c:order val="2"/>
          <c:tx>
            <c:strRef>
              <c:f>'Ukupno po A-E klasama'!$G$5:$G$6</c:f>
              <c:strCache>
                <c:ptCount val="1"/>
                <c:pt idx="0">
                  <c:v>год. I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klasama'!$G$7:$G$11</c:f>
              <c:numCache>
                <c:formatCode>_(* #,##0_);_(* \(#,##0\);_(* "-"_);_(@_)</c:formatCode>
                <c:ptCount val="5"/>
                <c:pt idx="0">
                  <c:v>0</c:v>
                </c:pt>
                <c:pt idx="1">
                  <c:v>610000</c:v>
                </c:pt>
                <c:pt idx="2">
                  <c:v>0</c:v>
                </c:pt>
                <c:pt idx="3">
                  <c:v>0</c:v>
                </c:pt>
                <c:pt idx="4">
                  <c:v>740000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596-47E6-91E6-E5CE329E1DF0}"/>
            </c:ext>
          </c:extLst>
        </c:ser>
        <c:gapWidth val="227"/>
        <c:overlap val="-48"/>
        <c:axId val="136043904"/>
        <c:axId val="136045696"/>
      </c:barChart>
      <c:catAx>
        <c:axId val="136043904"/>
        <c:scaling>
          <c:orientation val="minMax"/>
        </c:scaling>
        <c:axPos val="r"/>
        <c:numFmt formatCode="General" sourceLinked="1"/>
        <c:tickLblPos val="nextTo"/>
        <c:spPr>
          <a:ln w="9525">
            <a:noFill/>
          </a:ln>
        </c:spPr>
        <c:txPr>
          <a:bodyPr rot="-60000000" spcFirstLastPara="1" vertOverflow="ellipsis" vert="horz" wrap="square" anchor="t" anchorCtr="0"/>
          <a:lstStyle/>
          <a:p>
            <a:pPr algn="ctr">
              <a:defRPr lang="en-US" sz="900" b="0" i="0" u="none" strike="noStrike" kern="10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045696"/>
        <c:crosses val="autoZero"/>
        <c:auto val="1"/>
        <c:lblAlgn val="ctr"/>
        <c:lblOffset val="100"/>
      </c:catAx>
      <c:valAx>
        <c:axId val="136045696"/>
        <c:scaling>
          <c:orientation val="maxMin"/>
        </c:scaling>
        <c:axPos val="b"/>
        <c:numFmt formatCode="_(* #,##0_);_(* \(#,##0\);_(* &quot;-&quot;_);_(@_)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043904"/>
        <c:crosses val="autoZero"/>
        <c:crossBetween val="between"/>
        <c:dispUnits>
          <c:custUnit val="1000"/>
          <c:dispUnitsLbl>
            <c:txPr>
              <a:bodyPr/>
              <a:lstStyle/>
              <a:p>
                <a:pPr>
                  <a:defRPr lang="en-US" sz="900"/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019163755998818"/>
          <c:y val="9.6921809192457214E-2"/>
          <c:w val="0.28448847294397883"/>
          <c:h val="6.2966794848319643E-2"/>
        </c:manualLayout>
      </c:layout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711" l="0.70000000000000062" r="0.70000000000000062" t="0.750000000000007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>
                <a:solidFill>
                  <a:sysClr val="windowText" lastClr="000000"/>
                </a:solidFill>
              </a:rPr>
              <a:t>Број пројеката</a:t>
            </a:r>
            <a:endParaRPr lang="en-US">
              <a:solidFill>
                <a:sysClr val="windowText" lastClr="000000"/>
              </a:solidFill>
            </a:endParaRPr>
          </a:p>
        </c:rich>
      </c:tx>
      <c:layout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44659961574115109"/>
          <c:y val="0.24532671574819051"/>
          <c:w val="0.49720236099939741"/>
          <c:h val="0.57854667395350234"/>
        </c:manualLayout>
      </c:layout>
      <c:barChart>
        <c:barDir val="bar"/>
        <c:grouping val="clustered"/>
        <c:ser>
          <c:idx val="0"/>
          <c:order val="0"/>
          <c:tx>
            <c:strRef>
              <c:f>'Ukupno po sektorima'!$U$3</c:f>
              <c:strCache>
                <c:ptCount val="1"/>
                <c:pt idx="0">
                  <c:v>Број пројеката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softEdge rad="0"/>
            </a:effectLst>
          </c:spPr>
          <c:cat>
            <c:strRef>
              <c:f>'Ukupno po sektorima'!$B$4:$B$9</c:f>
              <c:strCache>
                <c:ptCount val="6"/>
                <c:pt idx="3">
                  <c:v>Економски сектор</c:v>
                </c:pt>
                <c:pt idx="4">
                  <c:v>Друштвени сектор</c:v>
                </c:pt>
                <c:pt idx="5">
                  <c:v>Сектор зaштитe живoтнe срeдинe</c:v>
                </c:pt>
              </c:strCache>
            </c:strRef>
          </c:cat>
          <c:val>
            <c:numRef>
              <c:f>'Ukupno po sektorima'!$U$4:$U$9</c:f>
              <c:numCache>
                <c:formatCode>General</c:formatCode>
                <c:ptCount val="6"/>
                <c:pt idx="3" formatCode="#,##0_);\(#,##0\)">
                  <c:v>15</c:v>
                </c:pt>
                <c:pt idx="4" formatCode="#,##0_);\(#,##0\)">
                  <c:v>8</c:v>
                </c:pt>
                <c:pt idx="5" formatCode="#,##0_);\(#,##0\)">
                  <c:v>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AB-45F5-87DE-85C32858C696}"/>
            </c:ext>
          </c:extLst>
        </c:ser>
        <c:gapWidth val="36"/>
        <c:axId val="134956544"/>
        <c:axId val="134958080"/>
      </c:barChart>
      <c:catAx>
        <c:axId val="134956544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958080"/>
        <c:crosses val="autoZero"/>
        <c:auto val="1"/>
        <c:lblAlgn val="ctr"/>
        <c:lblOffset val="100"/>
      </c:catAx>
      <c:valAx>
        <c:axId val="13495808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95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711" l="0.70000000000000062" r="0.70000000000000062" t="0.750000000000007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bs-Cyrl-BA">
                <a:solidFill>
                  <a:sysClr val="windowText" lastClr="000000"/>
                </a:solidFill>
              </a:rPr>
              <a:t>Финансирање из буџета</a:t>
            </a:r>
            <a:r>
              <a:rPr lang="bs-Latn-BA">
                <a:solidFill>
                  <a:sysClr val="windowText" lastClr="000000"/>
                </a:solidFill>
              </a:rPr>
              <a:t> - (</a:t>
            </a:r>
            <a:r>
              <a:rPr lang="bs-Cyrl-BA">
                <a:solidFill>
                  <a:sysClr val="windowText" lastClr="000000"/>
                </a:solidFill>
              </a:rPr>
              <a:t>укупно</a:t>
            </a:r>
            <a:r>
              <a:rPr lang="en-US">
                <a:solidFill>
                  <a:sysClr val="windowText" lastClr="000000"/>
                </a:solidFill>
              </a:rPr>
              <a:t> I+II+III)</a:t>
            </a:r>
          </a:p>
        </c:rich>
      </c:tx>
      <c:layout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36981374830681124"/>
          <c:y val="0.22924660617027104"/>
          <c:w val="0.58659409680381214"/>
          <c:h val="0.51356816442498143"/>
        </c:manualLayout>
      </c:layout>
      <c:barChart>
        <c:barDir val="bar"/>
        <c:grouping val="stacked"/>
        <c:ser>
          <c:idx val="0"/>
          <c:order val="0"/>
          <c:tx>
            <c:strRef>
              <c:f>'Ukupno po sektorima'!$H$5:$H$6</c:f>
              <c:strCache>
                <c:ptCount val="1"/>
                <c:pt idx="0">
                  <c:v>укупнo (I+II+III)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cat>
            <c:strRef>
              <c:f>'Ukupno po sektorima'!$B$7:$B$9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sektorima'!$H$7:$H$9</c:f>
              <c:numCache>
                <c:formatCode>_(* #,##0_);_(* \(#,##0\);_(* "-"_);_(@_)</c:formatCode>
                <c:ptCount val="3"/>
                <c:pt idx="0">
                  <c:v>3954000</c:v>
                </c:pt>
                <c:pt idx="1">
                  <c:v>2650000</c:v>
                </c:pt>
                <c:pt idx="2">
                  <c:v>9792000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490-4B54-A8D0-FCACC498ED32}"/>
            </c:ext>
          </c:extLst>
        </c:ser>
        <c:overlap val="100"/>
        <c:axId val="134986368"/>
        <c:axId val="135332224"/>
      </c:barChart>
      <c:catAx>
        <c:axId val="134986368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332224"/>
        <c:crosses val="autoZero"/>
        <c:auto val="1"/>
        <c:lblAlgn val="ctr"/>
        <c:lblOffset val="100"/>
      </c:catAx>
      <c:valAx>
        <c:axId val="13533222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986368"/>
        <c:crosses val="autoZero"/>
        <c:crossBetween val="between"/>
        <c:dispUnits>
          <c:custUnit val="1000"/>
          <c:dispUnitsLbl>
            <c:layout/>
            <c:txPr>
              <a:bodyPr/>
              <a:lstStyle/>
              <a:p>
                <a:pPr>
                  <a:defRPr lang="en-US"/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711" l="0.70000000000000062" r="0.70000000000000062" t="0.750000000000007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bs-Cyrl-BA" sz="1400" b="0" i="0" u="none" strike="noStrike" baseline="0">
                <a:effectLst/>
              </a:rPr>
              <a:t>Финансирање из осталих извора</a:t>
            </a:r>
            <a:r>
              <a:rPr lang="bs-Latn-BA" baseline="0">
                <a:solidFill>
                  <a:sysClr val="windowText" lastClr="000000"/>
                </a:solidFill>
              </a:rPr>
              <a:t> (</a:t>
            </a:r>
            <a:r>
              <a:rPr lang="bs-Cyrl-BA" baseline="0">
                <a:solidFill>
                  <a:sysClr val="windowText" lastClr="000000"/>
                </a:solidFill>
              </a:rPr>
              <a:t>укупно </a:t>
            </a:r>
            <a:r>
              <a:rPr lang="en-US">
                <a:solidFill>
                  <a:sysClr val="windowText" lastClr="000000"/>
                </a:solidFill>
              </a:rPr>
              <a:t>I+II+III)</a:t>
            </a:r>
          </a:p>
        </c:rich>
      </c:tx>
      <c:layout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4064466571249149"/>
          <c:y val="0.27268490806552642"/>
          <c:w val="0.51896207667040783"/>
          <c:h val="0.46853816024535938"/>
        </c:manualLayout>
      </c:layout>
      <c:barChart>
        <c:barDir val="bar"/>
        <c:grouping val="clustered"/>
        <c:ser>
          <c:idx val="0"/>
          <c:order val="0"/>
          <c:tx>
            <c:strRef>
              <c:f>'Ukupno po sektorima'!$T$5:$T$6</c:f>
              <c:strCache>
                <c:ptCount val="1"/>
                <c:pt idx="0">
                  <c:v>укупнo (I+II+III)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cat>
            <c:strRef>
              <c:f>'Ukupno po sektorima'!$B$7:$B$9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sektorima'!$T$7:$T$9</c:f>
              <c:numCache>
                <c:formatCode>_(* #,##0_);_(* \(#,##0\);_(* "-"_);_(@_)</c:formatCode>
                <c:ptCount val="3"/>
                <c:pt idx="0">
                  <c:v>5400000</c:v>
                </c:pt>
                <c:pt idx="1">
                  <c:v>385000</c:v>
                </c:pt>
                <c:pt idx="2">
                  <c:v>31297000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2EB-4C0D-B81B-EE66B7A1243E}"/>
            </c:ext>
          </c:extLst>
        </c:ser>
        <c:gapWidth val="182"/>
        <c:axId val="135369088"/>
        <c:axId val="135370624"/>
      </c:barChart>
      <c:catAx>
        <c:axId val="135369088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370624"/>
        <c:crosses val="autoZero"/>
        <c:auto val="1"/>
        <c:lblAlgn val="ctr"/>
        <c:lblOffset val="100"/>
      </c:catAx>
      <c:valAx>
        <c:axId val="13537062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369088"/>
        <c:crosses val="autoZero"/>
        <c:crossBetween val="between"/>
        <c:dispUnits>
          <c:custUnit val="1000"/>
          <c:dispUnitsLbl>
            <c:layout/>
            <c:txPr>
              <a:bodyPr/>
              <a:lstStyle/>
              <a:p>
                <a:pPr>
                  <a:defRPr lang="en-US"/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711" l="0.70000000000000062" r="0.70000000000000062" t="0.750000000000007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cap="none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 sz="1100" baseline="0">
                <a:solidFill>
                  <a:sysClr val="windowText" lastClr="000000"/>
                </a:solidFill>
              </a:rPr>
              <a:t>План</a:t>
            </a:r>
            <a:r>
              <a:rPr lang="hr-HR" sz="1100" baseline="0">
                <a:solidFill>
                  <a:sysClr val="windowText" lastClr="000000"/>
                </a:solidFill>
              </a:rPr>
              <a:t> </a:t>
            </a:r>
            <a:r>
              <a:rPr lang="bs-Cyrl-BA" sz="1100" baseline="0">
                <a:solidFill>
                  <a:sysClr val="windowText" lastClr="000000"/>
                </a:solidFill>
              </a:rPr>
              <a:t>имплементације</a:t>
            </a:r>
            <a:r>
              <a:rPr lang="bs-Latn-BA" sz="1100" baseline="0">
                <a:solidFill>
                  <a:sysClr val="windowText" lastClr="000000"/>
                </a:solidFill>
              </a:rPr>
              <a:t> </a:t>
            </a:r>
            <a:r>
              <a:rPr lang="hr-HR" sz="1100" baseline="0">
                <a:solidFill>
                  <a:sysClr val="windowText" lastClr="000000"/>
                </a:solidFill>
              </a:rPr>
              <a:t>- </a:t>
            </a:r>
            <a:r>
              <a:rPr lang="bs-Cyrl-BA" sz="1100" baseline="0">
                <a:solidFill>
                  <a:sysClr val="windowText" lastClr="000000"/>
                </a:solidFill>
              </a:rPr>
              <a:t>Структура по</a:t>
            </a:r>
            <a:r>
              <a:rPr lang="en-US" sz="1100" baseline="0">
                <a:solidFill>
                  <a:sysClr val="windowText" lastClr="000000"/>
                </a:solidFill>
              </a:rPr>
              <a:t> </a:t>
            </a:r>
            <a:r>
              <a:rPr lang="bs-Cyrl-BA" sz="1100" baseline="0">
                <a:solidFill>
                  <a:sysClr val="windowText" lastClr="000000"/>
                </a:solidFill>
              </a:rPr>
              <a:t>изворима финансирања</a:t>
            </a:r>
            <a:r>
              <a:rPr lang="en-US" sz="1100" baseline="0">
                <a:solidFill>
                  <a:sysClr val="windowText" lastClr="000000"/>
                </a:solidFill>
              </a:rPr>
              <a:t>- I </a:t>
            </a:r>
            <a:r>
              <a:rPr lang="bs-Cyrl-BA" sz="1100" baseline="0">
                <a:solidFill>
                  <a:sysClr val="windowText" lastClr="000000"/>
                </a:solidFill>
              </a:rPr>
              <a:t>година</a:t>
            </a:r>
            <a:endParaRPr lang="en-US" sz="11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3570806330173873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34738144822501482"/>
          <c:y val="0.26731531531531538"/>
          <c:w val="0.36566132244488231"/>
          <c:h val="0.49108311021479334"/>
        </c:manualLayout>
      </c:layout>
      <c:barChart>
        <c:barDir val="bar"/>
        <c:grouping val="stacked"/>
        <c:ser>
          <c:idx val="0"/>
          <c:order val="0"/>
          <c:tx>
            <c:strRef>
              <c:f>'Ukupno po godinama'!$D$3:$D$5</c:f>
              <c:strCache>
                <c:ptCount val="1"/>
                <c:pt idx="0">
                  <c:v>Финaнсирaњe из буџeтa JЛС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cat>
            <c:strRef>
              <c:f>'Ukupno po godinama'!$B$6:$B$8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godinama'!$D$6:$D$8</c:f>
              <c:numCache>
                <c:formatCode>_(* #,##0_);_(* \(#,##0\);_(* "-"_);_(@_)</c:formatCode>
                <c:ptCount val="3"/>
                <c:pt idx="0">
                  <c:v>2338000</c:v>
                </c:pt>
                <c:pt idx="1">
                  <c:v>1650000</c:v>
                </c:pt>
                <c:pt idx="2">
                  <c:v>6604000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B0F-4D1D-B9D5-47D373BEEDDD}"/>
            </c:ext>
          </c:extLst>
        </c:ser>
        <c:ser>
          <c:idx val="1"/>
          <c:order val="1"/>
          <c:tx>
            <c:strRef>
              <c:f>'Ukupno po godinama'!$E$3:$E$5</c:f>
              <c:strCache>
                <c:ptCount val="1"/>
                <c:pt idx="0">
                  <c:v>Финaнсирaњe из oстaлих извoрa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cat>
            <c:strRef>
              <c:f>'Ukupno po godinama'!$B$6:$B$8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godinama'!$E$6:$E$8</c:f>
              <c:numCache>
                <c:formatCode>_(* #,##0_);_(* \(#,##0\);_(* "-"_);_(@_)</c:formatCode>
                <c:ptCount val="3"/>
                <c:pt idx="0">
                  <c:v>1800000</c:v>
                </c:pt>
                <c:pt idx="1">
                  <c:v>335000</c:v>
                </c:pt>
                <c:pt idx="2">
                  <c:v>2424000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B0F-4D1D-B9D5-47D373BEEDDD}"/>
            </c:ext>
          </c:extLst>
        </c:ser>
        <c:gapWidth val="227"/>
        <c:overlap val="100"/>
        <c:axId val="135499776"/>
        <c:axId val="135501312"/>
      </c:barChart>
      <c:catAx>
        <c:axId val="135499776"/>
        <c:scaling>
          <c:orientation val="minMax"/>
        </c:scaling>
        <c:axPos val="l"/>
        <c:numFmt formatCode="General" sourceLinked="1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501312"/>
        <c:crosses val="autoZero"/>
        <c:auto val="1"/>
        <c:lblAlgn val="ctr"/>
        <c:lblOffset val="100"/>
      </c:catAx>
      <c:valAx>
        <c:axId val="135501312"/>
        <c:scaling>
          <c:orientation val="minMax"/>
        </c:scaling>
        <c:axPos val="b"/>
        <c:numFmt formatCode="_(* #,##0_);_(* \(#,##0\);_(* &quot;-&quot;_);_(@_)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499776"/>
        <c:crosses val="autoZero"/>
        <c:crossBetween val="between"/>
        <c:dispUnits>
          <c:custUnit val="1000"/>
          <c:dispUnitsLbl>
            <c:layout/>
            <c:txPr>
              <a:bodyPr/>
              <a:lstStyle/>
              <a:p>
                <a:pPr>
                  <a:defRPr lang="en-US" sz="900"/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825765412031263"/>
          <c:y val="0.28197811339156792"/>
          <c:w val="0.2504004559751753"/>
          <c:h val="0.51204107683260913"/>
        </c:manualLayout>
      </c:layout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711" l="0.70000000000000062" r="0.70000000000000062" t="0.75000000000000711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bs-Cyrl-BA" sz="12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План имплементације</a:t>
            </a:r>
            <a:r>
              <a:rPr lang="bs-Latn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 </a:t>
            </a: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-</a:t>
            </a:r>
            <a:r>
              <a:rPr lang="bs-Latn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 </a:t>
            </a: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Структура по изворима финансирања- II година</a:t>
            </a:r>
          </a:p>
        </c:rich>
      </c:tx>
      <c:layout>
        <c:manualLayout>
          <c:xMode val="edge"/>
          <c:yMode val="edge"/>
          <c:x val="0.13156679099323121"/>
          <c:y val="1.646310877806960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35250428735717765"/>
          <c:y val="0.27023679417122026"/>
          <c:w val="0.35897345537450204"/>
          <c:h val="0.48736571944335272"/>
        </c:manualLayout>
      </c:layout>
      <c:barChart>
        <c:barDir val="bar"/>
        <c:grouping val="stacked"/>
        <c:ser>
          <c:idx val="0"/>
          <c:order val="0"/>
          <c:tx>
            <c:strRef>
              <c:f>'Ukupno po godinama'!$D$10:$D$12</c:f>
              <c:strCache>
                <c:ptCount val="1"/>
                <c:pt idx="0">
                  <c:v>Финaнсирaњe из буџeтa JЛС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cat>
            <c:strRef>
              <c:f>'Ukupno po godinama'!$B$13:$B$15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godinama'!$D$13:$D$15</c:f>
              <c:numCache>
                <c:formatCode>_(* #,##0_);_(* \(#,##0\);_(* "-"_);_(@_)</c:formatCode>
                <c:ptCount val="3"/>
                <c:pt idx="0">
                  <c:v>808000</c:v>
                </c:pt>
                <c:pt idx="1">
                  <c:v>500000</c:v>
                </c:pt>
                <c:pt idx="2">
                  <c:v>1594000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6EC-481D-B99A-6A6B64916966}"/>
            </c:ext>
          </c:extLst>
        </c:ser>
        <c:ser>
          <c:idx val="1"/>
          <c:order val="1"/>
          <c:tx>
            <c:strRef>
              <c:f>'Ukupno po godinama'!$E$10:$E$12</c:f>
              <c:strCache>
                <c:ptCount val="1"/>
                <c:pt idx="0">
                  <c:v>Финaнсирaњe из oстaлих извoрa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cat>
            <c:strRef>
              <c:f>'Ukupno po godinama'!$B$13:$B$15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godinama'!$E$13:$E$15</c:f>
              <c:numCache>
                <c:formatCode>_(* #,##0_);_(* \(#,##0\);_(* "-"_);_(@_)</c:formatCode>
                <c:ptCount val="3"/>
                <c:pt idx="0">
                  <c:v>1800000</c:v>
                </c:pt>
                <c:pt idx="1">
                  <c:v>25000</c:v>
                </c:pt>
                <c:pt idx="2">
                  <c:v>17664000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6EC-481D-B99A-6A6B64916966}"/>
            </c:ext>
          </c:extLst>
        </c:ser>
        <c:gapWidth val="227"/>
        <c:overlap val="100"/>
        <c:axId val="135546368"/>
        <c:axId val="135547904"/>
      </c:barChart>
      <c:catAx>
        <c:axId val="135546368"/>
        <c:scaling>
          <c:orientation val="minMax"/>
        </c:scaling>
        <c:axPos val="l"/>
        <c:numFmt formatCode="General" sourceLinked="1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547904"/>
        <c:crosses val="autoZero"/>
        <c:auto val="1"/>
        <c:lblAlgn val="ctr"/>
        <c:lblOffset val="100"/>
      </c:catAx>
      <c:valAx>
        <c:axId val="135547904"/>
        <c:scaling>
          <c:orientation val="minMax"/>
        </c:scaling>
        <c:axPos val="b"/>
        <c:numFmt formatCode="_(* #,##0_);_(* \(#,##0\);_(* &quot;-&quot;_);_(@_)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546368"/>
        <c:crosses val="autoZero"/>
        <c:crossBetween val="between"/>
        <c:dispUnits>
          <c:custUnit val="1000"/>
          <c:dispUnitsLbl>
            <c:layout/>
            <c:txPr>
              <a:bodyPr/>
              <a:lstStyle/>
              <a:p>
                <a:pPr>
                  <a:defRPr lang="en-US" sz="900"/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344992402265508"/>
          <c:y val="0.2705657626130068"/>
          <c:w val="0.24533830639591306"/>
          <c:h val="0.52666724992709257"/>
        </c:manualLayout>
      </c:layout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711" l="0.70000000000000062" r="0.70000000000000062" t="0.750000000000007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bs-Cyrl-BA" sz="12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План имплементације</a:t>
            </a:r>
            <a:r>
              <a:rPr lang="bs-Latn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 </a:t>
            </a: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-</a:t>
            </a:r>
            <a:r>
              <a:rPr lang="bs-Latn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 </a:t>
            </a: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Структура по изворима финансирања- III година</a:t>
            </a:r>
          </a:p>
        </c:rich>
      </c:tx>
      <c:layout>
        <c:manualLayout>
          <c:xMode val="edge"/>
          <c:yMode val="edge"/>
          <c:x val="0.13040296433534043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32127059900888716"/>
          <c:y val="0.26426794237349577"/>
          <c:w val="0.39940087062442969"/>
          <c:h val="0.49569644673027108"/>
        </c:manualLayout>
      </c:layout>
      <c:barChart>
        <c:barDir val="bar"/>
        <c:grouping val="stacked"/>
        <c:ser>
          <c:idx val="0"/>
          <c:order val="0"/>
          <c:tx>
            <c:strRef>
              <c:f>'Ukupno po godinama'!$D$17:$D$19</c:f>
              <c:strCache>
                <c:ptCount val="1"/>
                <c:pt idx="0">
                  <c:v>Финaнсирaњe из буџeтa JЛС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cat>
            <c:strRef>
              <c:f>'Ukupno po godinama'!$B$20:$B$22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godinama'!$D$20:$D$22</c:f>
              <c:numCache>
                <c:formatCode>_(* #,##0_);_(* \(#,##0\);_(* "-"_);_(@_)</c:formatCode>
                <c:ptCount val="3"/>
                <c:pt idx="0">
                  <c:v>808000</c:v>
                </c:pt>
                <c:pt idx="1">
                  <c:v>500000</c:v>
                </c:pt>
                <c:pt idx="2">
                  <c:v>1594000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A84-47E6-8A4B-801C4462A792}"/>
            </c:ext>
          </c:extLst>
        </c:ser>
        <c:ser>
          <c:idx val="1"/>
          <c:order val="1"/>
          <c:tx>
            <c:strRef>
              <c:f>'Ukupno po godinama'!$E$17:$E$19</c:f>
              <c:strCache>
                <c:ptCount val="1"/>
                <c:pt idx="0">
                  <c:v>Финaнсирaњe из oстaлих извoрa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cat>
            <c:strRef>
              <c:f>'Ukupno po godinama'!$B$20:$B$22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godinama'!$E$20:$E$22</c:f>
              <c:numCache>
                <c:formatCode>_(* #,##0_);_(* \(#,##0\);_(* "-"_);_(@_)</c:formatCode>
                <c:ptCount val="3"/>
                <c:pt idx="0">
                  <c:v>1800000</c:v>
                </c:pt>
                <c:pt idx="1">
                  <c:v>25000</c:v>
                </c:pt>
                <c:pt idx="2">
                  <c:v>11209000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A84-47E6-8A4B-801C4462A792}"/>
            </c:ext>
          </c:extLst>
        </c:ser>
        <c:gapWidth val="227"/>
        <c:overlap val="100"/>
        <c:axId val="135588480"/>
        <c:axId val="135590272"/>
      </c:barChart>
      <c:catAx>
        <c:axId val="135588480"/>
        <c:scaling>
          <c:orientation val="minMax"/>
        </c:scaling>
        <c:axPos val="l"/>
        <c:numFmt formatCode="General" sourceLinked="1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590272"/>
        <c:crosses val="autoZero"/>
        <c:auto val="1"/>
        <c:lblAlgn val="ctr"/>
        <c:lblOffset val="100"/>
      </c:catAx>
      <c:valAx>
        <c:axId val="135590272"/>
        <c:scaling>
          <c:orientation val="minMax"/>
        </c:scaling>
        <c:axPos val="b"/>
        <c:numFmt formatCode="_(* #,##0_);_(* \(#,##0\);_(* &quot;-&quot;_);_(@_)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588480"/>
        <c:crosses val="autoZero"/>
        <c:crossBetween val="between"/>
        <c:dispUnits>
          <c:custUnit val="1000"/>
          <c:dispUnitsLbl>
            <c:layout/>
            <c:txPr>
              <a:bodyPr/>
              <a:lstStyle/>
              <a:p>
                <a:pPr>
                  <a:defRPr lang="en-US" sz="900"/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554240880318321"/>
          <c:y val="0.25694290976058931"/>
          <c:w val="0.25318090586270725"/>
          <c:h val="0.55929873406708164"/>
        </c:manualLayout>
      </c:layout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711" l="0.70000000000000062" r="0.70000000000000062" t="0.750000000000007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cap="none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 sz="1200">
                <a:solidFill>
                  <a:sysClr val="windowText" lastClr="000000"/>
                </a:solidFill>
              </a:rPr>
              <a:t>Структура</a:t>
            </a:r>
            <a:r>
              <a:rPr lang="bs-Cyrl-BA" sz="1200" baseline="0">
                <a:solidFill>
                  <a:sysClr val="windowText" lastClr="000000"/>
                </a:solidFill>
              </a:rPr>
              <a:t> према броју пројеката</a:t>
            </a:r>
            <a:endParaRPr lang="en-US" sz="12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24093899626183313"/>
          <c:y val="9.6415043927893605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3736211178739524E-2"/>
          <c:y val="9.6333836575899265E-2"/>
          <c:w val="0.34173194200467455"/>
          <c:h val="0.82589772619724244"/>
        </c:manualLayout>
      </c:layout>
      <c:barChart>
        <c:barDir val="bar"/>
        <c:grouping val="clustered"/>
        <c:ser>
          <c:idx val="0"/>
          <c:order val="0"/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dLbls>
            <c:delete val="1"/>
          </c:dLbls>
          <c:cat>
            <c:strRef>
              <c:f>'Ukupno po A-E klasama'!$B$7:$B$12</c:f>
              <c:strCache>
                <c:ptCount val="6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  <c:pt idx="5">
                  <c:v> Прojeкти кojи сe у пoтпунoсти финaнсирajу из будзeтa ЈЛС </c:v>
                </c:pt>
              </c:strCache>
            </c:strRef>
          </c:cat>
          <c:val>
            <c:numRef>
              <c:f>'Ukupno po A-E klasama'!$D$7:$D$12</c:f>
              <c:numCache>
                <c:formatCode>0%</c:formatCode>
                <c:ptCount val="6"/>
                <c:pt idx="0">
                  <c:v>0</c:v>
                </c:pt>
                <c:pt idx="1">
                  <c:v>0.21621621621621623</c:v>
                </c:pt>
                <c:pt idx="2">
                  <c:v>2.7027027027027029E-2</c:v>
                </c:pt>
                <c:pt idx="3">
                  <c:v>0</c:v>
                </c:pt>
                <c:pt idx="4">
                  <c:v>5.4054054054054057E-2</c:v>
                </c:pt>
                <c:pt idx="5">
                  <c:v>0.70270270270270274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765-47F8-B071-9712D9E2A6D1}"/>
            </c:ext>
          </c:extLst>
        </c:ser>
        <c:dLbls>
          <c:showVal val="1"/>
        </c:dLbls>
        <c:gapWidth val="227"/>
        <c:overlap val="-48"/>
        <c:axId val="135636864"/>
        <c:axId val="135638400"/>
      </c:barChart>
      <c:catAx>
        <c:axId val="135636864"/>
        <c:scaling>
          <c:orientation val="minMax"/>
        </c:scaling>
        <c:axPos val="r"/>
        <c:numFmt formatCode="General" sourceLinked="1"/>
        <c:tickLblPos val="nextTo"/>
        <c:spPr>
          <a:ln w="9525">
            <a:noFill/>
          </a:ln>
        </c:spPr>
        <c:txPr>
          <a:bodyPr rot="0" spcFirstLastPara="1" vertOverflow="ellipsis" wrap="square" anchor="t" anchorCtr="0"/>
          <a:lstStyle/>
          <a:p>
            <a:pPr>
              <a:defRPr lang="en-US" sz="900" b="0" i="0" u="none" strike="noStrike" kern="10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638400"/>
        <c:crossesAt val="0"/>
        <c:auto val="1"/>
        <c:lblAlgn val="ctr"/>
        <c:lblOffset val="100"/>
      </c:catAx>
      <c:valAx>
        <c:axId val="135638400"/>
        <c:scaling>
          <c:orientation val="maxMin"/>
        </c:scaling>
        <c:axPos val="b"/>
        <c:numFmt formatCode="0%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636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711" l="0.70000000000000062" r="0.70000000000000062" t="0.750000000000007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t" anchorCtr="0"/>
          <a:lstStyle/>
          <a:p>
            <a:pPr>
              <a:defRPr lang="en-US" sz="1400" b="0" i="0" u="none" strike="noStrike" kern="1200" cap="none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 sz="1200">
                <a:solidFill>
                  <a:sysClr val="windowText" lastClr="000000"/>
                </a:solidFill>
              </a:rPr>
              <a:t>Структура према укупно предвиђеним издацима за</a:t>
            </a:r>
            <a:r>
              <a:rPr lang="en-US" sz="1200" baseline="0">
                <a:solidFill>
                  <a:sysClr val="windowText" lastClr="000000"/>
                </a:solidFill>
              </a:rPr>
              <a:t> III </a:t>
            </a:r>
            <a:r>
              <a:rPr lang="bs-Cyrl-BA" sz="1200" baseline="0">
                <a:solidFill>
                  <a:sysClr val="windowText" lastClr="000000"/>
                </a:solidFill>
              </a:rPr>
              <a:t>године</a:t>
            </a:r>
            <a:endParaRPr lang="en-US" sz="12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6649816921033178"/>
          <c:y val="7.2984739183051817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3736211178739524E-2"/>
          <c:y val="9.6333836575899265E-2"/>
          <c:w val="0.34173194200467455"/>
          <c:h val="0.82589772619724244"/>
        </c:manualLayout>
      </c:layout>
      <c:barChart>
        <c:barDir val="bar"/>
        <c:grouping val="clustered"/>
        <c:ser>
          <c:idx val="0"/>
          <c:order val="0"/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dLbls>
            <c:delete val="1"/>
          </c:dLbls>
          <c:cat>
            <c:strRef>
              <c:f>'Ukupno po A-E klasama'!$B$7:$B$12</c:f>
              <c:strCache>
                <c:ptCount val="6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  <c:pt idx="5">
                  <c:v> Прojeкти кojи сe у пoтпунoсти финaнсирajу из будзeтa ЈЛС </c:v>
                </c:pt>
              </c:strCache>
            </c:strRef>
          </c:cat>
          <c:val>
            <c:numRef>
              <c:f>'Ukupno po A-E klasama'!$F$7:$F$12</c:f>
              <c:numCache>
                <c:formatCode>0%</c:formatCode>
                <c:ptCount val="6"/>
                <c:pt idx="0">
                  <c:v>0</c:v>
                </c:pt>
                <c:pt idx="1">
                  <c:v>4.1141708047769524E-2</c:v>
                </c:pt>
                <c:pt idx="2">
                  <c:v>0.11080559773464112</c:v>
                </c:pt>
                <c:pt idx="3">
                  <c:v>0</c:v>
                </c:pt>
                <c:pt idx="4">
                  <c:v>1.5184470800673042E-2</c:v>
                </c:pt>
                <c:pt idx="5">
                  <c:v>0.83286822341691635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472-48E3-9C0D-56A84A0C9DF4}"/>
            </c:ext>
          </c:extLst>
        </c:ser>
        <c:dLbls>
          <c:showVal val="1"/>
        </c:dLbls>
        <c:gapWidth val="227"/>
        <c:overlap val="-48"/>
        <c:axId val="135946240"/>
        <c:axId val="135947776"/>
      </c:barChart>
      <c:catAx>
        <c:axId val="135946240"/>
        <c:scaling>
          <c:orientation val="minMax"/>
        </c:scaling>
        <c:axPos val="r"/>
        <c:numFmt formatCode="General" sourceLinked="1"/>
        <c:tickLblPos val="nextTo"/>
        <c:spPr>
          <a:ln w="9525">
            <a:noFill/>
          </a:ln>
        </c:spPr>
        <c:txPr>
          <a:bodyPr rot="0" spcFirstLastPara="1" vertOverflow="ellipsis" wrap="square" anchor="t" anchorCtr="0"/>
          <a:lstStyle/>
          <a:p>
            <a:pPr>
              <a:defRPr lang="en-US" sz="900" b="0" i="0" u="none" strike="noStrike" kern="10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947776"/>
        <c:crossesAt val="0"/>
        <c:auto val="1"/>
        <c:lblAlgn val="ctr"/>
        <c:lblOffset val="100"/>
      </c:catAx>
      <c:valAx>
        <c:axId val="135947776"/>
        <c:scaling>
          <c:orientation val="maxMin"/>
        </c:scaling>
        <c:axPos val="b"/>
        <c:numFmt formatCode="0%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946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711" l="0.70000000000000062" r="0.70000000000000062" t="0.75000000000000711" header="0.30000000000000032" footer="0.30000000000000032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16</xdr:row>
      <xdr:rowOff>0</xdr:rowOff>
    </xdr:from>
    <xdr:to>
      <xdr:col>1</xdr:col>
      <xdr:colOff>2</xdr:colOff>
      <xdr:row>16</xdr:row>
      <xdr:rowOff>0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CxnSpPr/>
      </xdr:nvCxnSpPr>
      <xdr:spPr>
        <a:xfrm rot="5400000">
          <a:off x="-47624" y="16449677"/>
          <a:ext cx="1390651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714375</xdr:colOff>
      <xdr:row>32</xdr:row>
      <xdr:rowOff>0</xdr:rowOff>
    </xdr:from>
    <xdr:to>
      <xdr:col>1</xdr:col>
      <xdr:colOff>-1</xdr:colOff>
      <xdr:row>33</xdr:row>
      <xdr:rowOff>0</xdr:rowOff>
    </xdr:to>
    <xdr:cxnSp macro="">
      <xdr:nvCxnSpPr>
        <xdr:cNvPr id="10" name="Straight Connector 9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638175" y="16802100"/>
          <a:ext cx="0" cy="1143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628650</xdr:colOff>
      <xdr:row>32</xdr:row>
      <xdr:rowOff>0</xdr:rowOff>
    </xdr:from>
    <xdr:to>
      <xdr:col>2</xdr:col>
      <xdr:colOff>0</xdr:colOff>
      <xdr:row>32</xdr:row>
      <xdr:rowOff>1588</xdr:rowOff>
    </xdr:to>
    <xdr:cxnSp macro="">
      <xdr:nvCxnSpPr>
        <xdr:cNvPr id="15" name="Straight Connector 14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CxnSpPr/>
      </xdr:nvCxnSpPr>
      <xdr:spPr>
        <a:xfrm>
          <a:off x="628650" y="16802100"/>
          <a:ext cx="1524000" cy="1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714375</xdr:colOff>
      <xdr:row>32</xdr:row>
      <xdr:rowOff>1285874</xdr:rowOff>
    </xdr:from>
    <xdr:to>
      <xdr:col>1</xdr:col>
      <xdr:colOff>-1</xdr:colOff>
      <xdr:row>37</xdr:row>
      <xdr:rowOff>0</xdr:rowOff>
    </xdr:to>
    <xdr:cxnSp macro="">
      <xdr:nvCxnSpPr>
        <xdr:cNvPr id="16" name="Straight Connector 15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CxnSpPr/>
      </xdr:nvCxnSpPr>
      <xdr:spPr>
        <a:xfrm flipH="1">
          <a:off x="638175" y="17945099"/>
          <a:ext cx="0" cy="613410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0</xdr:rowOff>
    </xdr:from>
    <xdr:to>
      <xdr:col>2</xdr:col>
      <xdr:colOff>0</xdr:colOff>
      <xdr:row>33</xdr:row>
      <xdr:rowOff>1588</xdr:rowOff>
    </xdr:to>
    <xdr:cxnSp macro="">
      <xdr:nvCxnSpPr>
        <xdr:cNvPr id="17" name="Straight Connector 16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CxnSpPr/>
      </xdr:nvCxnSpPr>
      <xdr:spPr>
        <a:xfrm>
          <a:off x="638175" y="17945100"/>
          <a:ext cx="1514475" cy="1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12</xdr:row>
      <xdr:rowOff>161925</xdr:rowOff>
    </xdr:from>
    <xdr:to>
      <xdr:col>5</xdr:col>
      <xdr:colOff>542925</xdr:colOff>
      <xdr:row>23</xdr:row>
      <xdr:rowOff>114300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xmlns="" id="{00000000-0008-0000-0200-00000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657225</xdr:colOff>
      <xdr:row>12</xdr:row>
      <xdr:rowOff>142875</xdr:rowOff>
    </xdr:from>
    <xdr:to>
      <xdr:col>9</xdr:col>
      <xdr:colOff>28575</xdr:colOff>
      <xdr:row>23</xdr:row>
      <xdr:rowOff>104775</xdr:rowOff>
    </xdr:to>
    <xdr:graphicFrame macro="">
      <xdr:nvGraphicFramePr>
        <xdr:cNvPr id="2050" name="Chart 2">
          <a:extLst>
            <a:ext uri="{FF2B5EF4-FFF2-40B4-BE49-F238E27FC236}">
              <a16:creationId xmlns:a16="http://schemas.microsoft.com/office/drawing/2014/main" xmlns="" id="{00000000-0008-0000-0200-000002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142875</xdr:colOff>
      <xdr:row>12</xdr:row>
      <xdr:rowOff>152400</xdr:rowOff>
    </xdr:from>
    <xdr:to>
      <xdr:col>15</xdr:col>
      <xdr:colOff>409575</xdr:colOff>
      <xdr:row>23</xdr:row>
      <xdr:rowOff>104775</xdr:rowOff>
    </xdr:to>
    <xdr:graphicFrame macro="">
      <xdr:nvGraphicFramePr>
        <xdr:cNvPr id="2051" name="Chart 3">
          <a:extLst>
            <a:ext uri="{FF2B5EF4-FFF2-40B4-BE49-F238E27FC236}">
              <a16:creationId xmlns:a16="http://schemas.microsoft.com/office/drawing/2014/main" xmlns="" id="{00000000-0008-0000-0200-000003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495300</xdr:colOff>
      <xdr:row>12</xdr:row>
      <xdr:rowOff>161925</xdr:rowOff>
    </xdr:from>
    <xdr:to>
      <xdr:col>21</xdr:col>
      <xdr:colOff>47625</xdr:colOff>
      <xdr:row>23</xdr:row>
      <xdr:rowOff>114300</xdr:rowOff>
    </xdr:to>
    <xdr:graphicFrame macro="">
      <xdr:nvGraphicFramePr>
        <xdr:cNvPr id="2052" name="Chart 4">
          <a:extLst>
            <a:ext uri="{FF2B5EF4-FFF2-40B4-BE49-F238E27FC236}">
              <a16:creationId xmlns:a16="http://schemas.microsoft.com/office/drawing/2014/main" xmlns="" id="{00000000-0008-0000-0200-000004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</xdr:row>
      <xdr:rowOff>0</xdr:rowOff>
    </xdr:from>
    <xdr:to>
      <xdr:col>11</xdr:col>
      <xdr:colOff>180975</xdr:colOff>
      <xdr:row>8</xdr:row>
      <xdr:rowOff>190500</xdr:rowOff>
    </xdr:to>
    <xdr:graphicFrame macro="">
      <xdr:nvGraphicFramePr>
        <xdr:cNvPr id="7169" name="Chart 2">
          <a:extLst>
            <a:ext uri="{FF2B5EF4-FFF2-40B4-BE49-F238E27FC236}">
              <a16:creationId xmlns:a16="http://schemas.microsoft.com/office/drawing/2014/main" xmlns="" id="{00000000-0008-0000-0300-000001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161925</xdr:colOff>
      <xdr:row>9</xdr:row>
      <xdr:rowOff>38100</xdr:rowOff>
    </xdr:from>
    <xdr:to>
      <xdr:col>11</xdr:col>
      <xdr:colOff>247650</xdr:colOff>
      <xdr:row>17</xdr:row>
      <xdr:rowOff>133350</xdr:rowOff>
    </xdr:to>
    <xdr:graphicFrame macro="">
      <xdr:nvGraphicFramePr>
        <xdr:cNvPr id="7170" name="Chart 4">
          <a:extLst>
            <a:ext uri="{FF2B5EF4-FFF2-40B4-BE49-F238E27FC236}">
              <a16:creationId xmlns:a16="http://schemas.microsoft.com/office/drawing/2014/main" xmlns="" id="{00000000-0008-0000-0300-000002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171450</xdr:colOff>
      <xdr:row>18</xdr:row>
      <xdr:rowOff>57150</xdr:rowOff>
    </xdr:from>
    <xdr:to>
      <xdr:col>11</xdr:col>
      <xdr:colOff>190500</xdr:colOff>
      <xdr:row>26</xdr:row>
      <xdr:rowOff>104775</xdr:rowOff>
    </xdr:to>
    <xdr:graphicFrame macro="">
      <xdr:nvGraphicFramePr>
        <xdr:cNvPr id="7171" name="Chart 5">
          <a:extLst>
            <a:ext uri="{FF2B5EF4-FFF2-40B4-BE49-F238E27FC236}">
              <a16:creationId xmlns:a16="http://schemas.microsoft.com/office/drawing/2014/main" xmlns="" id="{00000000-0008-0000-0300-000003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18</xdr:row>
      <xdr:rowOff>28575</xdr:rowOff>
    </xdr:from>
    <xdr:to>
      <xdr:col>7</xdr:col>
      <xdr:colOff>342900</xdr:colOff>
      <xdr:row>37</xdr:row>
      <xdr:rowOff>66675</xdr:rowOff>
    </xdr:to>
    <xdr:graphicFrame macro="">
      <xdr:nvGraphicFramePr>
        <xdr:cNvPr id="11265" name="Chart 1">
          <a:extLst>
            <a:ext uri="{FF2B5EF4-FFF2-40B4-BE49-F238E27FC236}">
              <a16:creationId xmlns:a16="http://schemas.microsoft.com/office/drawing/2014/main" xmlns="" id="{00000000-0008-0000-0400-0000012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542925</xdr:colOff>
      <xdr:row>18</xdr:row>
      <xdr:rowOff>28575</xdr:rowOff>
    </xdr:from>
    <xdr:to>
      <xdr:col>14</xdr:col>
      <xdr:colOff>38100</xdr:colOff>
      <xdr:row>37</xdr:row>
      <xdr:rowOff>66675</xdr:rowOff>
    </xdr:to>
    <xdr:graphicFrame macro="">
      <xdr:nvGraphicFramePr>
        <xdr:cNvPr id="11266" name="Chart 2">
          <a:extLst>
            <a:ext uri="{FF2B5EF4-FFF2-40B4-BE49-F238E27FC236}">
              <a16:creationId xmlns:a16="http://schemas.microsoft.com/office/drawing/2014/main" xmlns="" id="{00000000-0008-0000-0400-0000022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19050</xdr:colOff>
      <xdr:row>42</xdr:row>
      <xdr:rowOff>85725</xdr:rowOff>
    </xdr:from>
    <xdr:to>
      <xdr:col>7</xdr:col>
      <xdr:colOff>314325</xdr:colOff>
      <xdr:row>61</xdr:row>
      <xdr:rowOff>0</xdr:rowOff>
    </xdr:to>
    <xdr:graphicFrame macro="">
      <xdr:nvGraphicFramePr>
        <xdr:cNvPr id="11267" name="Chart 3">
          <a:extLst>
            <a:ext uri="{FF2B5EF4-FFF2-40B4-BE49-F238E27FC236}">
              <a16:creationId xmlns:a16="http://schemas.microsoft.com/office/drawing/2014/main" xmlns="" id="{00000000-0008-0000-0400-0000032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542925</xdr:colOff>
      <xdr:row>42</xdr:row>
      <xdr:rowOff>85725</xdr:rowOff>
    </xdr:from>
    <xdr:to>
      <xdr:col>14</xdr:col>
      <xdr:colOff>28575</xdr:colOff>
      <xdr:row>60</xdr:row>
      <xdr:rowOff>123825</xdr:rowOff>
    </xdr:to>
    <xdr:graphicFrame macro="">
      <xdr:nvGraphicFramePr>
        <xdr:cNvPr id="11268" name="Chart 4">
          <a:extLst>
            <a:ext uri="{FF2B5EF4-FFF2-40B4-BE49-F238E27FC236}">
              <a16:creationId xmlns:a16="http://schemas.microsoft.com/office/drawing/2014/main" xmlns="" id="{00000000-0008-0000-0400-0000042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49237</xdr:colOff>
      <xdr:row>61</xdr:row>
      <xdr:rowOff>161192</xdr:rowOff>
    </xdr:from>
    <xdr:to>
      <xdr:col>7</xdr:col>
      <xdr:colOff>338796</xdr:colOff>
      <xdr:row>65</xdr:row>
      <xdr:rowOff>1465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/>
      </xdr:nvSpPr>
      <xdr:spPr>
        <a:xfrm>
          <a:off x="163537" y="14601092"/>
          <a:ext cx="6461759" cy="526073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Oвaj грaфикoн дaje визуeлни прeглeд вриjeднoсти прojeкaтa плaнирaних из eкстeрних извoрa,  пo гoдинaмa и клaсaмa (A-E)</a:t>
          </a:r>
          <a:endParaRPr lang="en-US" sz="1100" b="1"/>
        </a:p>
      </xdr:txBody>
    </xdr:sp>
    <xdr:clientData/>
  </xdr:twoCellAnchor>
  <xdr:twoCellAnchor>
    <xdr:from>
      <xdr:col>7</xdr:col>
      <xdr:colOff>552156</xdr:colOff>
      <xdr:row>61</xdr:row>
      <xdr:rowOff>139421</xdr:rowOff>
    </xdr:from>
    <xdr:to>
      <xdr:col>14</xdr:col>
      <xdr:colOff>53591</xdr:colOff>
      <xdr:row>64</xdr:row>
      <xdr:rowOff>150306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xmlns="" id="{00000000-0008-0000-0400-000007000000}"/>
            </a:ext>
          </a:extLst>
        </xdr:cNvPr>
        <xdr:cNvSpPr/>
      </xdr:nvSpPr>
      <xdr:spPr>
        <a:xfrm>
          <a:off x="6838656" y="14579321"/>
          <a:ext cx="6435635" cy="525235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Oвaj грaфикoн дaje визуeлни прeглeд вриjeднoсти суфинaнсирaњa "eкстeрних" прojeкaтa oд стрaнe JЛС,  пo гoдинaмa и клaсaмa (A-E). </a:t>
          </a:r>
          <a:endParaRPr lang="en-US" sz="1100" b="1"/>
        </a:p>
      </xdr:txBody>
    </xdr:sp>
    <xdr:clientData/>
  </xdr:twoCellAnchor>
  <xdr:twoCellAnchor>
    <xdr:from>
      <xdr:col>1</xdr:col>
      <xdr:colOff>0</xdr:colOff>
      <xdr:row>38</xdr:row>
      <xdr:rowOff>0</xdr:rowOff>
    </xdr:from>
    <xdr:to>
      <xdr:col>7</xdr:col>
      <xdr:colOff>289559</xdr:colOff>
      <xdr:row>41</xdr:row>
      <xdr:rowOff>11724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xmlns="" id="{00000000-0008-0000-0400-00000B000000}"/>
            </a:ext>
          </a:extLst>
        </xdr:cNvPr>
        <xdr:cNvSpPr/>
      </xdr:nvSpPr>
      <xdr:spPr>
        <a:xfrm>
          <a:off x="114300" y="10172700"/>
          <a:ext cx="6461759" cy="526074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Oвaj грaфикoн дaje визуeлни прeглeд </a:t>
          </a:r>
          <a:r>
            <a:rPr lang="bs-Latn-BA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прeмa брojу прojeкaтa рaзврстaних пo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клaсaмa (A-E</a:t>
          </a:r>
          <a:r>
            <a:rPr lang="bs-Latn-BA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  и прeмa финaнсирaњу из буџeтa JЛС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546880</xdr:colOff>
      <xdr:row>38</xdr:row>
      <xdr:rowOff>0</xdr:rowOff>
    </xdr:from>
    <xdr:to>
      <xdr:col>14</xdr:col>
      <xdr:colOff>48315</xdr:colOff>
      <xdr:row>41</xdr:row>
      <xdr:rowOff>10886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xmlns="" id="{00000000-0008-0000-0400-00000C000000}"/>
            </a:ext>
          </a:extLst>
        </xdr:cNvPr>
        <xdr:cNvSpPr/>
      </xdr:nvSpPr>
      <xdr:spPr>
        <a:xfrm>
          <a:off x="6833380" y="10052538"/>
          <a:ext cx="6374089" cy="494463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Oвaj грaфикoн дaje визуeлни прeглeд </a:t>
          </a:r>
          <a:r>
            <a:rPr lang="bs-Latn-BA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прeмa укупнo прeдвиђeним издaцимa рaзврстaним пo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клaсaмa (A-E) </a:t>
          </a:r>
          <a:r>
            <a:rPr lang="bs-Latn-BA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и прeмa финaнсирaњу из буџeтa JЛС</a:t>
          </a:r>
          <a:endParaRPr lang="en-US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2:A11"/>
  <sheetViews>
    <sheetView showGridLines="0" zoomScale="136" zoomScaleNormal="136" workbookViewId="0">
      <selection activeCell="A9" sqref="A9"/>
    </sheetView>
  </sheetViews>
  <sheetFormatPr defaultRowHeight="15"/>
  <cols>
    <col min="1" max="1" width="96.28515625" customWidth="1"/>
  </cols>
  <sheetData>
    <row r="2" spans="1:1" ht="17.45" customHeight="1">
      <c r="A2" s="48" t="s">
        <v>6</v>
      </c>
    </row>
    <row r="3" spans="1:1">
      <c r="A3" s="49" t="s">
        <v>7</v>
      </c>
    </row>
    <row r="4" spans="1:1" ht="97.9" customHeight="1">
      <c r="A4" s="50" t="s">
        <v>54</v>
      </c>
    </row>
    <row r="5" spans="1:1" ht="64.900000000000006" customHeight="1">
      <c r="A5" s="50" t="s">
        <v>55</v>
      </c>
    </row>
    <row r="6" spans="1:1" ht="39.75" customHeight="1">
      <c r="A6" s="51" t="s">
        <v>56</v>
      </c>
    </row>
    <row r="7" spans="1:1">
      <c r="A7" s="52" t="s">
        <v>8</v>
      </c>
    </row>
    <row r="8" spans="1:1" ht="64.150000000000006" customHeight="1">
      <c r="A8" s="50" t="s">
        <v>82</v>
      </c>
    </row>
    <row r="9" spans="1:1" ht="66.599999999999994" customHeight="1">
      <c r="A9" s="50" t="s">
        <v>79</v>
      </c>
    </row>
    <row r="10" spans="1:1" ht="19.899999999999999" customHeight="1">
      <c r="A10" s="52" t="s">
        <v>9</v>
      </c>
    </row>
    <row r="11" spans="1:1" ht="31.5">
      <c r="A11" s="50" t="s">
        <v>57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BB201"/>
  <sheetViews>
    <sheetView tabSelected="1" zoomScale="87" zoomScaleNormal="87" workbookViewId="0">
      <selection activeCell="AB7" sqref="AB7"/>
    </sheetView>
  </sheetViews>
  <sheetFormatPr defaultColWidth="9.140625" defaultRowHeight="12" outlineLevelCol="1"/>
  <cols>
    <col min="1" max="1" width="9.5703125" style="4" customWidth="1"/>
    <col min="2" max="2" width="22.7109375" style="1" customWidth="1"/>
    <col min="3" max="3" width="38.140625" style="3" customWidth="1"/>
    <col min="4" max="4" width="15.7109375" style="3" customWidth="1"/>
    <col min="5" max="5" width="13.140625" style="1" customWidth="1"/>
    <col min="6" max="6" width="12" style="2" customWidth="1"/>
    <col min="7" max="7" width="12.7109375" style="1" customWidth="1"/>
    <col min="8" max="8" width="13" style="1" customWidth="1"/>
    <col min="9" max="9" width="13.7109375" style="2" customWidth="1"/>
    <col min="10" max="10" width="12.28515625" style="1" hidden="1" customWidth="1" outlineLevel="1"/>
    <col min="11" max="12" width="10.42578125" style="1" hidden="1" customWidth="1" outlineLevel="1"/>
    <col min="13" max="13" width="12.5703125" style="1" hidden="1" customWidth="1" outlineLevel="1"/>
    <col min="14" max="14" width="10.42578125" style="1" hidden="1" customWidth="1" outlineLevel="1"/>
    <col min="15" max="15" width="12.5703125" style="1" hidden="1" customWidth="1" outlineLevel="1"/>
    <col min="16" max="16" width="14" style="1" hidden="1" customWidth="1" outlineLevel="1"/>
    <col min="17" max="17" width="10.42578125" style="1" hidden="1" customWidth="1" outlineLevel="1"/>
    <col min="18" max="18" width="11.7109375" style="1" customWidth="1" collapsed="1"/>
    <col min="19" max="19" width="12" style="1" customWidth="1"/>
    <col min="20" max="20" width="14" style="1" customWidth="1"/>
    <col min="21" max="21" width="13" style="1" customWidth="1"/>
    <col min="22" max="22" width="16.5703125" style="1" customWidth="1"/>
    <col min="23" max="23" width="17.5703125" style="1" customWidth="1"/>
    <col min="24" max="24" width="16.28515625" style="1" customWidth="1"/>
    <col min="25" max="25" width="9.7109375" style="1" customWidth="1"/>
    <col min="26" max="26" width="6.7109375" style="1" customWidth="1"/>
    <col min="27" max="16384" width="9.140625" style="1"/>
  </cols>
  <sheetData>
    <row r="1" spans="1:26" ht="31.5" customHeight="1" thickBot="1">
      <c r="A1" s="148" t="s">
        <v>83</v>
      </c>
      <c r="B1" s="149"/>
      <c r="C1" s="149"/>
      <c r="D1" s="150" t="s">
        <v>246</v>
      </c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</row>
    <row r="2" spans="1:26" ht="21.6" customHeight="1">
      <c r="A2" s="155" t="s">
        <v>10</v>
      </c>
      <c r="B2" s="156" t="s">
        <v>11</v>
      </c>
      <c r="C2" s="139" t="s">
        <v>12</v>
      </c>
      <c r="D2" s="138" t="s">
        <v>13</v>
      </c>
      <c r="E2" s="133" t="s">
        <v>33</v>
      </c>
      <c r="F2" s="139" t="s">
        <v>14</v>
      </c>
      <c r="G2" s="139"/>
      <c r="H2" s="139"/>
      <c r="I2" s="139"/>
      <c r="J2" s="131" t="s">
        <v>15</v>
      </c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40" t="s">
        <v>16</v>
      </c>
      <c r="W2" s="140" t="s">
        <v>80</v>
      </c>
      <c r="X2" s="140" t="s">
        <v>17</v>
      </c>
      <c r="Y2" s="144" t="s">
        <v>53</v>
      </c>
      <c r="Z2" s="145" t="s">
        <v>18</v>
      </c>
    </row>
    <row r="3" spans="1:26" ht="19.149999999999999" customHeight="1">
      <c r="A3" s="155"/>
      <c r="B3" s="156"/>
      <c r="C3" s="139"/>
      <c r="D3" s="138"/>
      <c r="E3" s="133"/>
      <c r="F3" s="140" t="s">
        <v>19</v>
      </c>
      <c r="G3" s="140"/>
      <c r="H3" s="140"/>
      <c r="I3" s="140"/>
      <c r="J3" s="133" t="s">
        <v>58</v>
      </c>
      <c r="K3" s="133"/>
      <c r="L3" s="133"/>
      <c r="M3" s="133"/>
      <c r="N3" s="133"/>
      <c r="O3" s="133"/>
      <c r="P3" s="133"/>
      <c r="Q3" s="133"/>
      <c r="R3" s="133" t="s">
        <v>20</v>
      </c>
      <c r="S3" s="133"/>
      <c r="T3" s="133"/>
      <c r="U3" s="133"/>
      <c r="V3" s="140"/>
      <c r="W3" s="140"/>
      <c r="X3" s="140"/>
      <c r="Y3" s="144"/>
      <c r="Z3" s="146"/>
    </row>
    <row r="4" spans="1:26" ht="17.45" customHeight="1">
      <c r="A4" s="155"/>
      <c r="B4" s="156"/>
      <c r="C4" s="139"/>
      <c r="D4" s="138"/>
      <c r="E4" s="133"/>
      <c r="F4" s="153" t="s">
        <v>21</v>
      </c>
      <c r="G4" s="153" t="s">
        <v>22</v>
      </c>
      <c r="H4" s="153" t="s">
        <v>23</v>
      </c>
      <c r="I4" s="154" t="s">
        <v>24</v>
      </c>
      <c r="J4" s="132" t="s">
        <v>25</v>
      </c>
      <c r="K4" s="132" t="s">
        <v>26</v>
      </c>
      <c r="L4" s="132" t="s">
        <v>27</v>
      </c>
      <c r="M4" s="132" t="s">
        <v>75</v>
      </c>
      <c r="N4" s="132" t="s">
        <v>28</v>
      </c>
      <c r="O4" s="132" t="s">
        <v>59</v>
      </c>
      <c r="P4" s="132" t="s">
        <v>29</v>
      </c>
      <c r="Q4" s="142" t="s">
        <v>30</v>
      </c>
      <c r="R4" s="151" t="s">
        <v>21</v>
      </c>
      <c r="S4" s="151" t="s">
        <v>22</v>
      </c>
      <c r="T4" s="151" t="s">
        <v>23</v>
      </c>
      <c r="U4" s="152" t="s">
        <v>24</v>
      </c>
      <c r="V4" s="140"/>
      <c r="W4" s="140"/>
      <c r="X4" s="140"/>
      <c r="Y4" s="144"/>
      <c r="Z4" s="146"/>
    </row>
    <row r="5" spans="1:26" ht="18.75" customHeight="1" thickBot="1">
      <c r="A5" s="155"/>
      <c r="B5" s="156"/>
      <c r="C5" s="139"/>
      <c r="D5" s="138"/>
      <c r="E5" s="133"/>
      <c r="F5" s="153"/>
      <c r="G5" s="153"/>
      <c r="H5" s="153"/>
      <c r="I5" s="154"/>
      <c r="J5" s="132"/>
      <c r="K5" s="132"/>
      <c r="L5" s="132"/>
      <c r="M5" s="132"/>
      <c r="N5" s="132"/>
      <c r="O5" s="132"/>
      <c r="P5" s="132"/>
      <c r="Q5" s="143"/>
      <c r="R5" s="151"/>
      <c r="S5" s="151"/>
      <c r="T5" s="151"/>
      <c r="U5" s="152"/>
      <c r="V5" s="140"/>
      <c r="W5" s="140"/>
      <c r="X5" s="140"/>
      <c r="Y5" s="144"/>
      <c r="Z5" s="147"/>
    </row>
    <row r="6" spans="1:26" s="11" customFormat="1" ht="16.149999999999999" customHeight="1">
      <c r="A6" s="36">
        <v>1</v>
      </c>
      <c r="B6" s="36">
        <v>2</v>
      </c>
      <c r="C6" s="36">
        <v>3</v>
      </c>
      <c r="D6" s="36">
        <v>4</v>
      </c>
      <c r="E6" s="36" t="s">
        <v>2</v>
      </c>
      <c r="F6" s="36">
        <v>6</v>
      </c>
      <c r="G6" s="36">
        <v>7</v>
      </c>
      <c r="H6" s="36">
        <v>8</v>
      </c>
      <c r="I6" s="54" t="s">
        <v>3</v>
      </c>
      <c r="J6" s="36">
        <v>10</v>
      </c>
      <c r="K6" s="36">
        <v>11</v>
      </c>
      <c r="L6" s="36">
        <v>12</v>
      </c>
      <c r="M6" s="36">
        <v>13</v>
      </c>
      <c r="N6" s="36">
        <v>14</v>
      </c>
      <c r="O6" s="36">
        <v>15</v>
      </c>
      <c r="P6" s="36">
        <v>16</v>
      </c>
      <c r="Q6" s="36">
        <v>17</v>
      </c>
      <c r="R6" s="36" t="s">
        <v>5</v>
      </c>
      <c r="S6" s="36">
        <v>19</v>
      </c>
      <c r="T6" s="36">
        <v>20</v>
      </c>
      <c r="U6" s="54" t="s">
        <v>4</v>
      </c>
      <c r="V6" s="36">
        <v>22</v>
      </c>
      <c r="W6" s="36">
        <v>23</v>
      </c>
      <c r="X6" s="36">
        <v>24</v>
      </c>
      <c r="Y6" s="36">
        <v>25</v>
      </c>
      <c r="Z6" s="12">
        <v>26</v>
      </c>
    </row>
    <row r="7" spans="1:26" s="90" customFormat="1" ht="106.5" customHeight="1">
      <c r="A7" s="108" t="s">
        <v>103</v>
      </c>
      <c r="B7" s="119" t="s">
        <v>202</v>
      </c>
      <c r="C7" s="116" t="s">
        <v>176</v>
      </c>
      <c r="D7" s="94">
        <v>120000</v>
      </c>
      <c r="E7" s="96">
        <f t="shared" ref="E7:E17" si="0">SUM(I7+U7)</f>
        <v>90000</v>
      </c>
      <c r="F7" s="84">
        <v>30000</v>
      </c>
      <c r="G7" s="84">
        <v>30000</v>
      </c>
      <c r="H7" s="84">
        <v>30000</v>
      </c>
      <c r="I7" s="86">
        <f t="shared" ref="I7:I17" si="1">SUM(F7:H7)</f>
        <v>90000</v>
      </c>
      <c r="J7" s="84"/>
      <c r="K7" s="84"/>
      <c r="L7" s="84"/>
      <c r="M7" s="84"/>
      <c r="N7" s="84"/>
      <c r="O7" s="84"/>
      <c r="P7" s="84"/>
      <c r="Q7" s="84"/>
      <c r="R7" s="84">
        <v>0</v>
      </c>
      <c r="S7" s="84">
        <v>0</v>
      </c>
      <c r="T7" s="84">
        <v>0</v>
      </c>
      <c r="U7" s="86">
        <f t="shared" ref="U7:U8" si="2">SUM(R7:T7)</f>
        <v>0</v>
      </c>
      <c r="V7" s="97" t="s">
        <v>93</v>
      </c>
      <c r="W7" s="106" t="s">
        <v>156</v>
      </c>
      <c r="X7" s="87" t="s">
        <v>97</v>
      </c>
      <c r="Y7" s="88" t="s">
        <v>95</v>
      </c>
      <c r="Z7" s="89" t="s">
        <v>90</v>
      </c>
    </row>
    <row r="8" spans="1:26" s="90" customFormat="1" ht="106.5" customHeight="1">
      <c r="A8" s="108" t="s">
        <v>103</v>
      </c>
      <c r="B8" s="119" t="s">
        <v>177</v>
      </c>
      <c r="C8" s="116" t="s">
        <v>117</v>
      </c>
      <c r="D8" s="94">
        <v>100000</v>
      </c>
      <c r="E8" s="96">
        <f>SUM(I8+U8)</f>
        <v>90000</v>
      </c>
      <c r="F8" s="84">
        <v>30000</v>
      </c>
      <c r="G8" s="84">
        <v>30000</v>
      </c>
      <c r="H8" s="84">
        <v>30000</v>
      </c>
      <c r="I8" s="86">
        <f t="shared" si="1"/>
        <v>90000</v>
      </c>
      <c r="J8" s="84"/>
      <c r="K8" s="84"/>
      <c r="L8" s="84"/>
      <c r="M8" s="84"/>
      <c r="N8" s="84"/>
      <c r="O8" s="84"/>
      <c r="P8" s="84"/>
      <c r="Q8" s="84"/>
      <c r="R8" s="84">
        <v>0</v>
      </c>
      <c r="S8" s="84">
        <v>0</v>
      </c>
      <c r="T8" s="84">
        <v>0</v>
      </c>
      <c r="U8" s="86">
        <f t="shared" si="2"/>
        <v>0</v>
      </c>
      <c r="V8" s="97" t="s">
        <v>93</v>
      </c>
      <c r="W8" s="106" t="s">
        <v>156</v>
      </c>
      <c r="X8" s="87" t="s">
        <v>97</v>
      </c>
      <c r="Y8" s="88" t="s">
        <v>95</v>
      </c>
      <c r="Z8" s="89" t="s">
        <v>90</v>
      </c>
    </row>
    <row r="9" spans="1:26" s="90" customFormat="1" ht="106.5" customHeight="1">
      <c r="A9" s="108" t="s">
        <v>103</v>
      </c>
      <c r="B9" s="119" t="s">
        <v>179</v>
      </c>
      <c r="C9" s="116" t="s">
        <v>180</v>
      </c>
      <c r="D9" s="94">
        <v>70000</v>
      </c>
      <c r="E9" s="96">
        <f>SUM(I9+U9)</f>
        <v>60000</v>
      </c>
      <c r="F9" s="84">
        <v>20000</v>
      </c>
      <c r="G9" s="84">
        <v>20000</v>
      </c>
      <c r="H9" s="84">
        <v>20000</v>
      </c>
      <c r="I9" s="86">
        <f>SUM(F9:H9)</f>
        <v>60000</v>
      </c>
      <c r="J9" s="84"/>
      <c r="K9" s="84"/>
      <c r="L9" s="84"/>
      <c r="M9" s="84"/>
      <c r="N9" s="84"/>
      <c r="O9" s="84"/>
      <c r="P9" s="84"/>
      <c r="Q9" s="84"/>
      <c r="R9" s="84">
        <v>0</v>
      </c>
      <c r="S9" s="84">
        <v>0</v>
      </c>
      <c r="T9" s="84">
        <v>0</v>
      </c>
      <c r="U9" s="86">
        <f>SUM(R9:T9)</f>
        <v>0</v>
      </c>
      <c r="V9" s="97" t="s">
        <v>93</v>
      </c>
      <c r="W9" s="106" t="s">
        <v>156</v>
      </c>
      <c r="X9" s="87" t="s">
        <v>97</v>
      </c>
      <c r="Y9" s="88" t="s">
        <v>181</v>
      </c>
      <c r="Z9" s="89" t="s">
        <v>90</v>
      </c>
    </row>
    <row r="10" spans="1:26" s="90" customFormat="1" ht="90" customHeight="1">
      <c r="A10" s="108" t="s">
        <v>113</v>
      </c>
      <c r="B10" s="92" t="s">
        <v>199</v>
      </c>
      <c r="C10" s="93" t="s">
        <v>200</v>
      </c>
      <c r="D10" s="94">
        <v>90000</v>
      </c>
      <c r="E10" s="95">
        <f>SUM(I10+U10)</f>
        <v>90000</v>
      </c>
      <c r="F10" s="94">
        <v>30000</v>
      </c>
      <c r="G10" s="94">
        <v>30000</v>
      </c>
      <c r="H10" s="94">
        <v>30000</v>
      </c>
      <c r="I10" s="96">
        <f>SUM(F10:H10)</f>
        <v>90000</v>
      </c>
      <c r="J10" s="94"/>
      <c r="K10" s="94"/>
      <c r="L10" s="94"/>
      <c r="M10" s="94"/>
      <c r="N10" s="94"/>
      <c r="O10" s="94"/>
      <c r="P10" s="94"/>
      <c r="Q10" s="94"/>
      <c r="R10" s="94">
        <v>0</v>
      </c>
      <c r="S10" s="94">
        <v>0</v>
      </c>
      <c r="T10" s="94">
        <v>0</v>
      </c>
      <c r="U10" s="96">
        <f t="shared" ref="U10" si="3">SUM(R10:T10)</f>
        <v>0</v>
      </c>
      <c r="V10" s="97" t="s">
        <v>97</v>
      </c>
      <c r="W10" s="98" t="s">
        <v>201</v>
      </c>
      <c r="X10" s="97" t="s">
        <v>97</v>
      </c>
      <c r="Y10" s="99" t="s">
        <v>196</v>
      </c>
      <c r="Z10" s="100" t="s">
        <v>90</v>
      </c>
    </row>
    <row r="11" spans="1:26" s="90" customFormat="1" ht="81.75" customHeight="1">
      <c r="A11" s="108" t="s">
        <v>104</v>
      </c>
      <c r="B11" s="97" t="s">
        <v>159</v>
      </c>
      <c r="C11" s="93" t="s">
        <v>157</v>
      </c>
      <c r="D11" s="94">
        <v>60000</v>
      </c>
      <c r="E11" s="96">
        <f t="shared" ref="E11:E14" si="4">SUM(I11+U11)</f>
        <v>60000</v>
      </c>
      <c r="F11" s="84">
        <v>20000</v>
      </c>
      <c r="G11" s="84">
        <v>20000</v>
      </c>
      <c r="H11" s="84">
        <v>20000</v>
      </c>
      <c r="I11" s="86">
        <f t="shared" ref="I11:I16" si="5">SUM(F11:H11)</f>
        <v>60000</v>
      </c>
      <c r="J11" s="84"/>
      <c r="K11" s="84"/>
      <c r="L11" s="84"/>
      <c r="M11" s="84"/>
      <c r="N11" s="84"/>
      <c r="O11" s="84"/>
      <c r="P11" s="84"/>
      <c r="Q11" s="84"/>
      <c r="R11" s="84">
        <v>0</v>
      </c>
      <c r="S11" s="84">
        <v>0</v>
      </c>
      <c r="T11" s="84">
        <v>0</v>
      </c>
      <c r="U11" s="86">
        <f t="shared" ref="U11:U14" si="6">SUM(R11:T11)</f>
        <v>0</v>
      </c>
      <c r="V11" s="97" t="s">
        <v>98</v>
      </c>
      <c r="W11" s="87" t="s">
        <v>158</v>
      </c>
      <c r="X11" s="87" t="s">
        <v>94</v>
      </c>
      <c r="Y11" s="88" t="s">
        <v>160</v>
      </c>
      <c r="Z11" s="89" t="s">
        <v>90</v>
      </c>
    </row>
    <row r="12" spans="1:26" s="90" customFormat="1" ht="78.75" customHeight="1">
      <c r="A12" s="108" t="s">
        <v>104</v>
      </c>
      <c r="B12" s="97" t="s">
        <v>161</v>
      </c>
      <c r="C12" s="93" t="s">
        <v>162</v>
      </c>
      <c r="D12" s="94">
        <v>900000</v>
      </c>
      <c r="E12" s="96">
        <f t="shared" si="4"/>
        <v>900000</v>
      </c>
      <c r="F12" s="84">
        <v>300000</v>
      </c>
      <c r="G12" s="84">
        <v>300000</v>
      </c>
      <c r="H12" s="84">
        <v>300000</v>
      </c>
      <c r="I12" s="86">
        <f t="shared" si="5"/>
        <v>900000</v>
      </c>
      <c r="J12" s="84"/>
      <c r="K12" s="84"/>
      <c r="L12" s="84"/>
      <c r="M12" s="84"/>
      <c r="N12" s="84"/>
      <c r="O12" s="84"/>
      <c r="P12" s="84"/>
      <c r="Q12" s="84">
        <v>0</v>
      </c>
      <c r="R12" s="84">
        <v>0</v>
      </c>
      <c r="S12" s="84">
        <v>0</v>
      </c>
      <c r="T12" s="84">
        <v>0</v>
      </c>
      <c r="U12" s="86">
        <f t="shared" si="6"/>
        <v>0</v>
      </c>
      <c r="V12" s="97" t="s">
        <v>98</v>
      </c>
      <c r="W12" s="87" t="s">
        <v>158</v>
      </c>
      <c r="X12" s="87" t="s">
        <v>94</v>
      </c>
      <c r="Y12" s="88" t="s">
        <v>160</v>
      </c>
      <c r="Z12" s="89" t="s">
        <v>90</v>
      </c>
    </row>
    <row r="13" spans="1:26" s="90" customFormat="1" ht="76.5" customHeight="1">
      <c r="A13" s="108" t="s">
        <v>104</v>
      </c>
      <c r="B13" s="97" t="s">
        <v>163</v>
      </c>
      <c r="C13" s="93" t="s">
        <v>118</v>
      </c>
      <c r="D13" s="94">
        <v>150000</v>
      </c>
      <c r="E13" s="96">
        <f t="shared" si="4"/>
        <v>150000</v>
      </c>
      <c r="F13" s="84">
        <v>50000</v>
      </c>
      <c r="G13" s="84">
        <v>50000</v>
      </c>
      <c r="H13" s="84">
        <v>50000</v>
      </c>
      <c r="I13" s="86">
        <f t="shared" si="5"/>
        <v>150000</v>
      </c>
      <c r="J13" s="84"/>
      <c r="K13" s="84"/>
      <c r="L13" s="84"/>
      <c r="M13" s="84"/>
      <c r="N13" s="84"/>
      <c r="O13" s="84"/>
      <c r="P13" s="84"/>
      <c r="Q13" s="84">
        <v>0</v>
      </c>
      <c r="R13" s="84">
        <v>0</v>
      </c>
      <c r="S13" s="84">
        <v>0</v>
      </c>
      <c r="T13" s="84">
        <v>0</v>
      </c>
      <c r="U13" s="86">
        <f t="shared" si="6"/>
        <v>0</v>
      </c>
      <c r="V13" s="97" t="s">
        <v>98</v>
      </c>
      <c r="W13" s="87" t="s">
        <v>158</v>
      </c>
      <c r="X13" s="87" t="s">
        <v>94</v>
      </c>
      <c r="Y13" s="88" t="s">
        <v>160</v>
      </c>
      <c r="Z13" s="89" t="s">
        <v>90</v>
      </c>
    </row>
    <row r="14" spans="1:26" s="90" customFormat="1" ht="100.5" customHeight="1">
      <c r="A14" s="108" t="s">
        <v>104</v>
      </c>
      <c r="B14" s="97" t="s">
        <v>164</v>
      </c>
      <c r="C14" s="93" t="s">
        <v>119</v>
      </c>
      <c r="D14" s="94">
        <v>60000</v>
      </c>
      <c r="E14" s="96">
        <f t="shared" si="4"/>
        <v>60000</v>
      </c>
      <c r="F14" s="84">
        <v>20000</v>
      </c>
      <c r="G14" s="84">
        <v>20000</v>
      </c>
      <c r="H14" s="84">
        <v>20000</v>
      </c>
      <c r="I14" s="86">
        <f t="shared" si="5"/>
        <v>60000</v>
      </c>
      <c r="J14" s="84"/>
      <c r="K14" s="84"/>
      <c r="L14" s="84"/>
      <c r="M14" s="84"/>
      <c r="N14" s="84"/>
      <c r="O14" s="84"/>
      <c r="P14" s="84"/>
      <c r="Q14" s="84">
        <v>0</v>
      </c>
      <c r="R14" s="84">
        <v>0</v>
      </c>
      <c r="S14" s="84">
        <v>0</v>
      </c>
      <c r="T14" s="84">
        <v>0</v>
      </c>
      <c r="U14" s="86">
        <f t="shared" si="6"/>
        <v>0</v>
      </c>
      <c r="V14" s="97" t="s">
        <v>98</v>
      </c>
      <c r="W14" s="87" t="s">
        <v>158</v>
      </c>
      <c r="X14" s="87" t="s">
        <v>94</v>
      </c>
      <c r="Y14" s="88" t="s">
        <v>165</v>
      </c>
      <c r="Z14" s="89" t="s">
        <v>90</v>
      </c>
    </row>
    <row r="15" spans="1:26" s="90" customFormat="1" ht="113.25" customHeight="1">
      <c r="A15" s="108" t="s">
        <v>104</v>
      </c>
      <c r="B15" s="97" t="s">
        <v>166</v>
      </c>
      <c r="C15" s="93" t="s">
        <v>167</v>
      </c>
      <c r="D15" s="94">
        <v>450000</v>
      </c>
      <c r="E15" s="96">
        <f>SUM(I15+U15)</f>
        <v>450000</v>
      </c>
      <c r="F15" s="84">
        <v>150000</v>
      </c>
      <c r="G15" s="84">
        <v>150000</v>
      </c>
      <c r="H15" s="84">
        <v>150000</v>
      </c>
      <c r="I15" s="86">
        <f t="shared" si="5"/>
        <v>450000</v>
      </c>
      <c r="J15" s="84"/>
      <c r="K15" s="84"/>
      <c r="L15" s="84"/>
      <c r="M15" s="84"/>
      <c r="N15" s="84"/>
      <c r="O15" s="84"/>
      <c r="P15" s="84"/>
      <c r="Q15" s="84">
        <v>0</v>
      </c>
      <c r="R15" s="84">
        <v>0</v>
      </c>
      <c r="S15" s="84">
        <v>0</v>
      </c>
      <c r="T15" s="84">
        <v>0</v>
      </c>
      <c r="U15" s="86">
        <f>SUM(R15:T15)</f>
        <v>0</v>
      </c>
      <c r="V15" s="97" t="s">
        <v>98</v>
      </c>
      <c r="W15" s="87" t="s">
        <v>158</v>
      </c>
      <c r="X15" s="87" t="s">
        <v>94</v>
      </c>
      <c r="Y15" s="88" t="s">
        <v>165</v>
      </c>
      <c r="Z15" s="89" t="s">
        <v>90</v>
      </c>
    </row>
    <row r="16" spans="1:26" s="90" customFormat="1" ht="133.5" customHeight="1">
      <c r="A16" s="108" t="s">
        <v>104</v>
      </c>
      <c r="B16" s="97" t="s">
        <v>168</v>
      </c>
      <c r="C16" s="93" t="s">
        <v>169</v>
      </c>
      <c r="D16" s="94">
        <v>60000</v>
      </c>
      <c r="E16" s="96">
        <f>SUM(I16+U16)</f>
        <v>60000</v>
      </c>
      <c r="F16" s="84">
        <v>20000</v>
      </c>
      <c r="G16" s="84">
        <v>20000</v>
      </c>
      <c r="H16" s="84">
        <v>20000</v>
      </c>
      <c r="I16" s="86">
        <f t="shared" si="5"/>
        <v>60000</v>
      </c>
      <c r="J16" s="84"/>
      <c r="K16" s="84"/>
      <c r="L16" s="84"/>
      <c r="M16" s="84"/>
      <c r="N16" s="84"/>
      <c r="O16" s="84"/>
      <c r="P16" s="84"/>
      <c r="Q16" s="84">
        <v>0</v>
      </c>
      <c r="R16" s="84">
        <v>0</v>
      </c>
      <c r="S16" s="84">
        <v>0</v>
      </c>
      <c r="T16" s="84">
        <v>0</v>
      </c>
      <c r="U16" s="86">
        <f>SUM(R16:T16)</f>
        <v>0</v>
      </c>
      <c r="V16" s="97" t="s">
        <v>98</v>
      </c>
      <c r="W16" s="87" t="s">
        <v>158</v>
      </c>
      <c r="X16" s="87" t="s">
        <v>94</v>
      </c>
      <c r="Y16" s="88" t="s">
        <v>165</v>
      </c>
      <c r="Z16" s="89" t="s">
        <v>90</v>
      </c>
    </row>
    <row r="17" spans="1:26" s="90" customFormat="1" ht="132" customHeight="1">
      <c r="A17" s="108" t="s">
        <v>105</v>
      </c>
      <c r="B17" s="97" t="s">
        <v>183</v>
      </c>
      <c r="C17" s="116" t="s">
        <v>120</v>
      </c>
      <c r="D17" s="94">
        <v>264000</v>
      </c>
      <c r="E17" s="96">
        <f t="shared" si="0"/>
        <v>264000</v>
      </c>
      <c r="F17" s="84">
        <v>88000</v>
      </c>
      <c r="G17" s="84">
        <v>88000</v>
      </c>
      <c r="H17" s="84">
        <v>88000</v>
      </c>
      <c r="I17" s="86">
        <f t="shared" si="1"/>
        <v>264000</v>
      </c>
      <c r="J17" s="84"/>
      <c r="K17" s="84"/>
      <c r="L17" s="84"/>
      <c r="M17" s="84"/>
      <c r="N17" s="84"/>
      <c r="O17" s="84"/>
      <c r="P17" s="84"/>
      <c r="Q17" s="84">
        <v>0</v>
      </c>
      <c r="R17" s="84">
        <v>0</v>
      </c>
      <c r="S17" s="84">
        <v>0</v>
      </c>
      <c r="T17" s="84">
        <v>0</v>
      </c>
      <c r="U17" s="86">
        <f>SUM(R17:T17)</f>
        <v>0</v>
      </c>
      <c r="V17" s="97" t="s">
        <v>96</v>
      </c>
      <c r="W17" s="87" t="s">
        <v>182</v>
      </c>
      <c r="X17" s="87" t="s">
        <v>97</v>
      </c>
      <c r="Y17" s="88" t="s">
        <v>102</v>
      </c>
      <c r="Z17" s="89" t="s">
        <v>90</v>
      </c>
    </row>
    <row r="18" spans="1:26" s="90" customFormat="1" ht="193.5" customHeight="1">
      <c r="A18" s="108" t="s">
        <v>103</v>
      </c>
      <c r="B18" s="97" t="s">
        <v>195</v>
      </c>
      <c r="C18" s="120" t="s">
        <v>194</v>
      </c>
      <c r="D18" s="94"/>
      <c r="E18" s="96">
        <f>SUM(I18+U18)</f>
        <v>130000</v>
      </c>
      <c r="F18" s="84">
        <v>130000</v>
      </c>
      <c r="G18" s="84">
        <v>0</v>
      </c>
      <c r="H18" s="84">
        <v>0</v>
      </c>
      <c r="I18" s="86">
        <f>SUM(F18:H18)</f>
        <v>130000</v>
      </c>
      <c r="J18" s="84"/>
      <c r="K18" s="84"/>
      <c r="L18" s="84"/>
      <c r="M18" s="84"/>
      <c r="N18" s="84"/>
      <c r="O18" s="84"/>
      <c r="P18" s="84"/>
      <c r="Q18" s="84"/>
      <c r="R18" s="84">
        <v>0</v>
      </c>
      <c r="S18" s="84">
        <v>0</v>
      </c>
      <c r="T18" s="84">
        <v>0</v>
      </c>
      <c r="U18" s="86">
        <f>SUM(R18:T18)</f>
        <v>0</v>
      </c>
      <c r="V18" s="97" t="s">
        <v>197</v>
      </c>
      <c r="W18" s="87">
        <v>415200</v>
      </c>
      <c r="X18" s="87" t="s">
        <v>97</v>
      </c>
      <c r="Y18" s="88" t="s">
        <v>196</v>
      </c>
      <c r="Z18" s="89" t="s">
        <v>90</v>
      </c>
    </row>
    <row r="19" spans="1:26" s="90" customFormat="1" ht="112.5" customHeight="1">
      <c r="A19" s="81" t="s">
        <v>106</v>
      </c>
      <c r="B19" s="82" t="s">
        <v>173</v>
      </c>
      <c r="C19" s="91" t="s">
        <v>152</v>
      </c>
      <c r="D19" s="84">
        <v>40000</v>
      </c>
      <c r="E19" s="85">
        <f t="shared" ref="E19:E24" si="7">SUM(I19+U19)</f>
        <v>40000</v>
      </c>
      <c r="F19" s="84">
        <v>40000</v>
      </c>
      <c r="G19" s="84">
        <v>0</v>
      </c>
      <c r="H19" s="84">
        <v>0</v>
      </c>
      <c r="I19" s="86">
        <f t="shared" ref="I19:I24" si="8">SUM(F19:H19)</f>
        <v>40000</v>
      </c>
      <c r="J19" s="84"/>
      <c r="K19" s="84"/>
      <c r="L19" s="84"/>
      <c r="M19" s="84"/>
      <c r="N19" s="84"/>
      <c r="O19" s="84"/>
      <c r="P19" s="84"/>
      <c r="Q19" s="84"/>
      <c r="R19" s="84">
        <v>0</v>
      </c>
      <c r="S19" s="84">
        <v>0</v>
      </c>
      <c r="T19" s="84">
        <v>0</v>
      </c>
      <c r="U19" s="86">
        <f t="shared" ref="U19:U24" si="9">SUM(R19:T19)</f>
        <v>0</v>
      </c>
      <c r="V19" s="87" t="s">
        <v>170</v>
      </c>
      <c r="W19" s="87" t="s">
        <v>171</v>
      </c>
      <c r="X19" s="87" t="s">
        <v>87</v>
      </c>
      <c r="Y19" s="88" t="s">
        <v>89</v>
      </c>
      <c r="Z19" s="89" t="s">
        <v>50</v>
      </c>
    </row>
    <row r="20" spans="1:26" s="90" customFormat="1" ht="139.5" customHeight="1">
      <c r="A20" s="81" t="s">
        <v>106</v>
      </c>
      <c r="B20" s="82" t="s">
        <v>172</v>
      </c>
      <c r="C20" s="83" t="s">
        <v>174</v>
      </c>
      <c r="D20" s="84">
        <v>225000</v>
      </c>
      <c r="E20" s="84">
        <f>SUM(I20+U20)</f>
        <v>225000</v>
      </c>
      <c r="F20" s="84">
        <v>225000</v>
      </c>
      <c r="G20" s="84">
        <v>0</v>
      </c>
      <c r="H20" s="84">
        <v>0</v>
      </c>
      <c r="I20" s="86">
        <f t="shared" si="8"/>
        <v>225000</v>
      </c>
      <c r="J20" s="84"/>
      <c r="K20" s="84"/>
      <c r="L20" s="84"/>
      <c r="M20" s="84"/>
      <c r="N20" s="84"/>
      <c r="O20" s="84"/>
      <c r="P20" s="84">
        <v>0</v>
      </c>
      <c r="Q20" s="84"/>
      <c r="R20" s="84">
        <v>0</v>
      </c>
      <c r="S20" s="84">
        <v>0</v>
      </c>
      <c r="T20" s="84">
        <v>0</v>
      </c>
      <c r="U20" s="86">
        <f>SUM(R20:T20)</f>
        <v>0</v>
      </c>
      <c r="V20" s="87" t="s">
        <v>170</v>
      </c>
      <c r="W20" s="87" t="s">
        <v>175</v>
      </c>
      <c r="X20" s="87" t="s">
        <v>87</v>
      </c>
      <c r="Y20" s="88">
        <v>2020</v>
      </c>
      <c r="Z20" s="89" t="s">
        <v>50</v>
      </c>
    </row>
    <row r="21" spans="1:26" s="90" customFormat="1" ht="132" customHeight="1">
      <c r="A21" s="81" t="s">
        <v>106</v>
      </c>
      <c r="B21" s="82" t="s">
        <v>153</v>
      </c>
      <c r="C21" s="83" t="s">
        <v>154</v>
      </c>
      <c r="D21" s="84">
        <v>1500000</v>
      </c>
      <c r="E21" s="85">
        <f>SUM(I21+U21)</f>
        <v>1225000</v>
      </c>
      <c r="F21" s="84">
        <v>375000</v>
      </c>
      <c r="G21" s="84">
        <v>425000</v>
      </c>
      <c r="H21" s="84">
        <v>425000</v>
      </c>
      <c r="I21" s="86">
        <f>SUM(F21:H21)</f>
        <v>1225000</v>
      </c>
      <c r="J21" s="84"/>
      <c r="K21" s="84"/>
      <c r="L21" s="84"/>
      <c r="M21" s="84"/>
      <c r="N21" s="84"/>
      <c r="O21" s="84"/>
      <c r="P21" s="84"/>
      <c r="Q21" s="84"/>
      <c r="R21" s="84">
        <v>0</v>
      </c>
      <c r="S21" s="84">
        <v>0</v>
      </c>
      <c r="T21" s="84">
        <v>0</v>
      </c>
      <c r="U21" s="86">
        <f>SUM(R21:T21)</f>
        <v>0</v>
      </c>
      <c r="V21" s="87" t="s">
        <v>87</v>
      </c>
      <c r="W21" s="87" t="s">
        <v>171</v>
      </c>
      <c r="X21" s="87" t="s">
        <v>87</v>
      </c>
      <c r="Y21" s="88">
        <v>2020</v>
      </c>
      <c r="Z21" s="89" t="s">
        <v>50</v>
      </c>
    </row>
    <row r="22" spans="1:26" s="90" customFormat="1" ht="162" customHeight="1">
      <c r="A22" s="81" t="s">
        <v>108</v>
      </c>
      <c r="B22" s="82" t="s">
        <v>151</v>
      </c>
      <c r="C22" s="83" t="s">
        <v>121</v>
      </c>
      <c r="D22" s="84">
        <v>700000</v>
      </c>
      <c r="E22" s="85">
        <f>SUM(I22+U22)</f>
        <v>700000</v>
      </c>
      <c r="F22" s="84">
        <v>700000</v>
      </c>
      <c r="G22" s="84">
        <v>0</v>
      </c>
      <c r="H22" s="84">
        <v>0</v>
      </c>
      <c r="I22" s="86">
        <f t="shared" ref="I22" si="10">SUM(F22:H22)</f>
        <v>700000</v>
      </c>
      <c r="J22" s="84"/>
      <c r="K22" s="84"/>
      <c r="L22" s="84"/>
      <c r="M22" s="84"/>
      <c r="N22" s="84"/>
      <c r="O22" s="84"/>
      <c r="P22" s="84">
        <v>0</v>
      </c>
      <c r="Q22" s="84"/>
      <c r="R22" s="84">
        <v>0</v>
      </c>
      <c r="S22" s="84">
        <v>0</v>
      </c>
      <c r="T22" s="84">
        <v>0</v>
      </c>
      <c r="U22" s="86">
        <f t="shared" ref="U22" si="11">SUM(R22:T22)</f>
        <v>0</v>
      </c>
      <c r="V22" s="87" t="s">
        <v>87</v>
      </c>
      <c r="W22" s="87" t="s">
        <v>178</v>
      </c>
      <c r="X22" s="87" t="s">
        <v>87</v>
      </c>
      <c r="Y22" s="88" t="s">
        <v>88</v>
      </c>
      <c r="Z22" s="89" t="s">
        <v>50</v>
      </c>
    </row>
    <row r="23" spans="1:26" s="90" customFormat="1" ht="113.25" customHeight="1">
      <c r="A23" s="81" t="s">
        <v>108</v>
      </c>
      <c r="B23" s="82" t="s">
        <v>184</v>
      </c>
      <c r="C23" s="83" t="s">
        <v>143</v>
      </c>
      <c r="D23" s="84">
        <v>1200000</v>
      </c>
      <c r="E23" s="85">
        <f>SUM(I23+U23)</f>
        <v>95000</v>
      </c>
      <c r="F23" s="84">
        <v>95000</v>
      </c>
      <c r="G23" s="84">
        <v>0</v>
      </c>
      <c r="H23" s="84">
        <v>0</v>
      </c>
      <c r="I23" s="86">
        <f t="shared" ref="I23" si="12">SUM(F23:H23)</f>
        <v>95000</v>
      </c>
      <c r="J23" s="84"/>
      <c r="K23" s="84"/>
      <c r="L23" s="84"/>
      <c r="M23" s="84"/>
      <c r="N23" s="84"/>
      <c r="O23" s="84"/>
      <c r="P23" s="84">
        <v>0</v>
      </c>
      <c r="Q23" s="84"/>
      <c r="R23" s="84">
        <v>0</v>
      </c>
      <c r="S23" s="84">
        <v>0</v>
      </c>
      <c r="T23" s="84">
        <v>0</v>
      </c>
      <c r="U23" s="86">
        <f t="shared" ref="U23" si="13">SUM(R23:T23)</f>
        <v>0</v>
      </c>
      <c r="V23" s="87" t="s">
        <v>87</v>
      </c>
      <c r="W23" s="87" t="s">
        <v>185</v>
      </c>
      <c r="X23" s="87" t="s">
        <v>87</v>
      </c>
      <c r="Y23" s="88" t="s">
        <v>102</v>
      </c>
      <c r="Z23" s="89" t="s">
        <v>50</v>
      </c>
    </row>
    <row r="24" spans="1:26" s="90" customFormat="1" ht="83.25" customHeight="1">
      <c r="A24" s="81" t="s">
        <v>107</v>
      </c>
      <c r="B24" s="82" t="s">
        <v>150</v>
      </c>
      <c r="C24" s="83" t="s">
        <v>187</v>
      </c>
      <c r="D24" s="84">
        <v>450000</v>
      </c>
      <c r="E24" s="85">
        <f t="shared" si="7"/>
        <v>450000</v>
      </c>
      <c r="F24" s="84">
        <v>140000</v>
      </c>
      <c r="G24" s="84">
        <v>0</v>
      </c>
      <c r="H24" s="84">
        <v>0</v>
      </c>
      <c r="I24" s="86">
        <f t="shared" si="8"/>
        <v>140000</v>
      </c>
      <c r="J24" s="84"/>
      <c r="K24" s="84"/>
      <c r="L24" s="84">
        <v>310000</v>
      </c>
      <c r="M24" s="84"/>
      <c r="N24" s="84"/>
      <c r="O24" s="84"/>
      <c r="P24" s="84">
        <v>0</v>
      </c>
      <c r="Q24" s="84"/>
      <c r="R24" s="84">
        <v>310000</v>
      </c>
      <c r="S24" s="84">
        <v>0</v>
      </c>
      <c r="T24" s="84">
        <v>0</v>
      </c>
      <c r="U24" s="86">
        <f t="shared" si="9"/>
        <v>310000</v>
      </c>
      <c r="V24" s="87" t="s">
        <v>122</v>
      </c>
      <c r="W24" s="87" t="s">
        <v>186</v>
      </c>
      <c r="X24" s="87" t="s">
        <v>87</v>
      </c>
      <c r="Y24" s="88" t="s">
        <v>95</v>
      </c>
      <c r="Z24" s="89" t="s">
        <v>50</v>
      </c>
    </row>
    <row r="25" spans="1:26" s="90" customFormat="1" ht="93.75" customHeight="1">
      <c r="A25" s="81" t="s">
        <v>107</v>
      </c>
      <c r="B25" s="82" t="s">
        <v>188</v>
      </c>
      <c r="C25" s="83" t="s">
        <v>123</v>
      </c>
      <c r="D25" s="84">
        <v>75000</v>
      </c>
      <c r="E25" s="85">
        <f t="shared" ref="E25:E28" si="14">SUM(I25+U25)</f>
        <v>75000</v>
      </c>
      <c r="F25" s="84">
        <v>25000</v>
      </c>
      <c r="G25" s="84">
        <v>25000</v>
      </c>
      <c r="H25" s="84">
        <v>25000</v>
      </c>
      <c r="I25" s="86">
        <f t="shared" ref="I25:I29" si="15">SUM(F25:H25)</f>
        <v>75000</v>
      </c>
      <c r="J25" s="84"/>
      <c r="K25" s="84"/>
      <c r="L25" s="84"/>
      <c r="M25" s="84"/>
      <c r="N25" s="84"/>
      <c r="O25" s="84"/>
      <c r="P25" s="84"/>
      <c r="Q25" s="84"/>
      <c r="R25" s="84">
        <v>0</v>
      </c>
      <c r="S25" s="84">
        <v>0</v>
      </c>
      <c r="T25" s="84">
        <v>0</v>
      </c>
      <c r="U25" s="86">
        <f>SUM(R25:T25)</f>
        <v>0</v>
      </c>
      <c r="V25" s="87" t="s">
        <v>87</v>
      </c>
      <c r="W25" s="87" t="s">
        <v>189</v>
      </c>
      <c r="X25" s="87" t="s">
        <v>87</v>
      </c>
      <c r="Y25" s="88" t="s">
        <v>102</v>
      </c>
      <c r="Z25" s="89" t="s">
        <v>50</v>
      </c>
    </row>
    <row r="26" spans="1:26" s="90" customFormat="1" ht="129" customHeight="1">
      <c r="A26" s="109" t="s">
        <v>109</v>
      </c>
      <c r="B26" s="97" t="s">
        <v>245</v>
      </c>
      <c r="C26" s="93" t="s">
        <v>124</v>
      </c>
      <c r="D26" s="94">
        <v>200000</v>
      </c>
      <c r="E26" s="95">
        <f t="shared" si="14"/>
        <v>225000</v>
      </c>
      <c r="F26" s="84">
        <v>50000</v>
      </c>
      <c r="G26" s="84">
        <v>50000</v>
      </c>
      <c r="H26" s="84">
        <v>50000</v>
      </c>
      <c r="I26" s="86">
        <f t="shared" si="15"/>
        <v>150000</v>
      </c>
      <c r="J26" s="84"/>
      <c r="K26" s="84"/>
      <c r="L26" s="84"/>
      <c r="M26" s="84"/>
      <c r="N26" s="84"/>
      <c r="O26" s="84"/>
      <c r="P26" s="84">
        <v>60000</v>
      </c>
      <c r="Q26" s="84">
        <v>25000</v>
      </c>
      <c r="R26" s="84">
        <v>25000</v>
      </c>
      <c r="S26" s="84">
        <v>25000</v>
      </c>
      <c r="T26" s="84">
        <v>25000</v>
      </c>
      <c r="U26" s="86">
        <f>SUM(R26:T26)</f>
        <v>75000</v>
      </c>
      <c r="V26" s="87" t="s">
        <v>91</v>
      </c>
      <c r="W26" s="87" t="s">
        <v>148</v>
      </c>
      <c r="X26" s="87" t="s">
        <v>91</v>
      </c>
      <c r="Y26" s="88" t="s">
        <v>92</v>
      </c>
      <c r="Z26" s="89" t="s">
        <v>50</v>
      </c>
    </row>
    <row r="27" spans="1:26" s="90" customFormat="1" ht="129" customHeight="1">
      <c r="A27" s="110" t="s">
        <v>110</v>
      </c>
      <c r="B27" s="92" t="s">
        <v>211</v>
      </c>
      <c r="C27" s="93" t="s">
        <v>130</v>
      </c>
      <c r="D27" s="94">
        <v>540000</v>
      </c>
      <c r="E27" s="95">
        <f t="shared" si="14"/>
        <v>553000</v>
      </c>
      <c r="F27" s="94">
        <v>144000</v>
      </c>
      <c r="G27" s="94">
        <v>144000</v>
      </c>
      <c r="H27" s="94">
        <v>144000</v>
      </c>
      <c r="I27" s="96">
        <f t="shared" si="15"/>
        <v>432000</v>
      </c>
      <c r="J27" s="84"/>
      <c r="K27" s="84"/>
      <c r="L27" s="84"/>
      <c r="M27" s="84"/>
      <c r="N27" s="84"/>
      <c r="O27" s="84"/>
      <c r="P27" s="84"/>
      <c r="Q27" s="84"/>
      <c r="R27" s="94">
        <v>85000</v>
      </c>
      <c r="S27" s="94">
        <v>18000</v>
      </c>
      <c r="T27" s="94">
        <v>18000</v>
      </c>
      <c r="U27" s="96">
        <f t="shared" ref="U27" si="16">SUM(R27:T27)</f>
        <v>121000</v>
      </c>
      <c r="V27" s="97" t="s">
        <v>100</v>
      </c>
      <c r="W27" s="87" t="s">
        <v>149</v>
      </c>
      <c r="X27" s="97" t="s">
        <v>100</v>
      </c>
      <c r="Y27" s="99">
        <v>2021</v>
      </c>
      <c r="Z27" s="100" t="s">
        <v>44</v>
      </c>
    </row>
    <row r="28" spans="1:26" s="90" customFormat="1" ht="129" customHeight="1">
      <c r="A28" s="110" t="s">
        <v>110</v>
      </c>
      <c r="B28" s="92" t="s">
        <v>210</v>
      </c>
      <c r="C28" s="93" t="s">
        <v>129</v>
      </c>
      <c r="D28" s="94">
        <v>600000</v>
      </c>
      <c r="E28" s="95">
        <f t="shared" si="14"/>
        <v>500000</v>
      </c>
      <c r="F28" s="126">
        <v>100000</v>
      </c>
      <c r="G28" s="123">
        <v>100000</v>
      </c>
      <c r="H28" s="126">
        <v>100000</v>
      </c>
      <c r="I28" s="96">
        <f t="shared" si="15"/>
        <v>300000</v>
      </c>
      <c r="J28" s="84"/>
      <c r="K28" s="84"/>
      <c r="L28" s="84"/>
      <c r="M28" s="84"/>
      <c r="N28" s="84"/>
      <c r="O28" s="84"/>
      <c r="P28" s="84"/>
      <c r="Q28" s="84"/>
      <c r="R28" s="94">
        <v>0</v>
      </c>
      <c r="S28" s="94">
        <v>100000</v>
      </c>
      <c r="T28" s="94">
        <v>100000</v>
      </c>
      <c r="U28" s="96">
        <f t="shared" ref="U28" si="17">SUM(R28:T28)</f>
        <v>200000</v>
      </c>
      <c r="V28" s="97" t="s">
        <v>100</v>
      </c>
      <c r="W28" s="87" t="s">
        <v>149</v>
      </c>
      <c r="X28" s="97" t="s">
        <v>100</v>
      </c>
      <c r="Y28" s="99">
        <v>2021</v>
      </c>
      <c r="Z28" s="100" t="s">
        <v>44</v>
      </c>
    </row>
    <row r="29" spans="1:26" s="90" customFormat="1" ht="129" customHeight="1">
      <c r="A29" s="110" t="s">
        <v>110</v>
      </c>
      <c r="B29" s="97" t="s">
        <v>208</v>
      </c>
      <c r="C29" s="93" t="s">
        <v>127</v>
      </c>
      <c r="D29" s="94">
        <v>500000</v>
      </c>
      <c r="E29" s="107">
        <f>SUM(I29+U29)</f>
        <v>100000</v>
      </c>
      <c r="F29" s="126">
        <v>0</v>
      </c>
      <c r="G29" s="126">
        <v>50000</v>
      </c>
      <c r="H29" s="126">
        <v>50000</v>
      </c>
      <c r="I29" s="127">
        <f t="shared" si="15"/>
        <v>100000</v>
      </c>
      <c r="J29" s="84"/>
      <c r="K29" s="84"/>
      <c r="L29" s="84"/>
      <c r="M29" s="84"/>
      <c r="N29" s="84"/>
      <c r="O29" s="84"/>
      <c r="P29" s="84"/>
      <c r="Q29" s="84"/>
      <c r="R29" s="94">
        <v>0</v>
      </c>
      <c r="S29" s="94">
        <v>0</v>
      </c>
      <c r="T29" s="94">
        <v>0</v>
      </c>
      <c r="U29" s="107">
        <f t="shared" ref="U29" si="18">SUM(R29:T29)</f>
        <v>0</v>
      </c>
      <c r="V29" s="97" t="s">
        <v>128</v>
      </c>
      <c r="W29" s="87" t="s">
        <v>145</v>
      </c>
      <c r="X29" s="97" t="s">
        <v>100</v>
      </c>
      <c r="Y29" s="99" t="s">
        <v>209</v>
      </c>
      <c r="Z29" s="89" t="s">
        <v>44</v>
      </c>
    </row>
    <row r="30" spans="1:26" s="90" customFormat="1" ht="108" customHeight="1">
      <c r="A30" s="121" t="s">
        <v>191</v>
      </c>
      <c r="B30" s="97" t="s">
        <v>192</v>
      </c>
      <c r="C30" s="93" t="s">
        <v>193</v>
      </c>
      <c r="D30" s="94">
        <v>1450000</v>
      </c>
      <c r="E30" s="96">
        <f>SUM(I30+U30)</f>
        <v>1450000</v>
      </c>
      <c r="F30" s="84">
        <v>1450000</v>
      </c>
      <c r="G30" s="84">
        <v>0</v>
      </c>
      <c r="H30" s="84">
        <v>0</v>
      </c>
      <c r="I30" s="86">
        <f>SUM(F30:H30)</f>
        <v>1450000</v>
      </c>
      <c r="J30" s="84"/>
      <c r="K30" s="84"/>
      <c r="L30" s="84"/>
      <c r="M30" s="84"/>
      <c r="N30" s="84"/>
      <c r="O30" s="84"/>
      <c r="P30" s="84"/>
      <c r="Q30" s="84"/>
      <c r="R30" s="84">
        <v>0</v>
      </c>
      <c r="S30" s="84">
        <v>0</v>
      </c>
      <c r="T30" s="84">
        <v>0</v>
      </c>
      <c r="U30" s="86">
        <f>SUM(R30:T30)</f>
        <v>0</v>
      </c>
      <c r="V30" s="97" t="s">
        <v>198</v>
      </c>
      <c r="W30" s="87" t="s">
        <v>190</v>
      </c>
      <c r="X30" s="97" t="s">
        <v>198</v>
      </c>
      <c r="Y30" s="88">
        <v>2019</v>
      </c>
      <c r="Z30" s="89" t="s">
        <v>90</v>
      </c>
    </row>
    <row r="31" spans="1:26" s="90" customFormat="1" ht="129" customHeight="1">
      <c r="A31" s="110" t="s">
        <v>111</v>
      </c>
      <c r="B31" s="92" t="s">
        <v>220</v>
      </c>
      <c r="C31" s="93" t="s">
        <v>132</v>
      </c>
      <c r="D31" s="94">
        <v>130000</v>
      </c>
      <c r="E31" s="95">
        <f>SUM(I31+U31)</f>
        <v>130000</v>
      </c>
      <c r="F31" s="94">
        <v>0</v>
      </c>
      <c r="G31" s="94">
        <v>0</v>
      </c>
      <c r="H31" s="94">
        <v>0</v>
      </c>
      <c r="I31" s="96">
        <f>SUM(F31:H31)</f>
        <v>0</v>
      </c>
      <c r="J31" s="84"/>
      <c r="K31" s="84"/>
      <c r="L31" s="84"/>
      <c r="M31" s="84"/>
      <c r="N31" s="84"/>
      <c r="O31" s="84"/>
      <c r="P31" s="84"/>
      <c r="Q31" s="84"/>
      <c r="R31" s="94">
        <v>0</v>
      </c>
      <c r="S31" s="94">
        <v>65000</v>
      </c>
      <c r="T31" s="94">
        <v>65000</v>
      </c>
      <c r="U31" s="96">
        <f>SUM(R31:T31)</f>
        <v>130000</v>
      </c>
      <c r="V31" s="97" t="s">
        <v>115</v>
      </c>
      <c r="W31" s="87" t="s">
        <v>144</v>
      </c>
      <c r="X31" s="97" t="s">
        <v>100</v>
      </c>
      <c r="Y31" s="99">
        <v>2022</v>
      </c>
      <c r="Z31" s="100" t="s">
        <v>44</v>
      </c>
    </row>
    <row r="32" spans="1:26" s="90" customFormat="1" ht="129" customHeight="1">
      <c r="A32" s="111" t="s">
        <v>111</v>
      </c>
      <c r="B32" s="92" t="s">
        <v>221</v>
      </c>
      <c r="C32" s="93" t="s">
        <v>116</v>
      </c>
      <c r="D32" s="94">
        <v>200000</v>
      </c>
      <c r="E32" s="95">
        <f>SUM(I32+U32)</f>
        <v>200000</v>
      </c>
      <c r="F32" s="94">
        <v>0</v>
      </c>
      <c r="G32" s="94">
        <v>0</v>
      </c>
      <c r="H32" s="94">
        <v>0</v>
      </c>
      <c r="I32" s="96">
        <f>SUM(F32:H32)</f>
        <v>0</v>
      </c>
      <c r="J32" s="84"/>
      <c r="K32" s="84"/>
      <c r="L32" s="84"/>
      <c r="M32" s="84"/>
      <c r="N32" s="84"/>
      <c r="O32" s="84"/>
      <c r="P32" s="84"/>
      <c r="Q32" s="84"/>
      <c r="R32" s="94">
        <v>0</v>
      </c>
      <c r="S32" s="94">
        <v>100000</v>
      </c>
      <c r="T32" s="94">
        <v>100000</v>
      </c>
      <c r="U32" s="96">
        <f>SUM(R32:T32)</f>
        <v>200000</v>
      </c>
      <c r="V32" s="97" t="s">
        <v>115</v>
      </c>
      <c r="W32" s="87" t="s">
        <v>144</v>
      </c>
      <c r="X32" s="97" t="s">
        <v>100</v>
      </c>
      <c r="Y32" s="99" t="s">
        <v>102</v>
      </c>
      <c r="Z32" s="100" t="s">
        <v>44</v>
      </c>
    </row>
    <row r="33" spans="1:26" s="90" customFormat="1" ht="129" customHeight="1">
      <c r="A33" s="112" t="s">
        <v>111</v>
      </c>
      <c r="B33" s="104" t="s">
        <v>222</v>
      </c>
      <c r="C33" s="93" t="s">
        <v>135</v>
      </c>
      <c r="D33" s="94">
        <v>3200000</v>
      </c>
      <c r="E33" s="94">
        <f>SUM(I33+U33)</f>
        <v>3200000</v>
      </c>
      <c r="F33" s="94">
        <v>0</v>
      </c>
      <c r="G33" s="94">
        <v>0</v>
      </c>
      <c r="H33" s="94">
        <v>0</v>
      </c>
      <c r="I33" s="96">
        <f t="shared" ref="I33:I34" si="19">SUM(F33:H33)</f>
        <v>0</v>
      </c>
      <c r="J33" s="94">
        <v>3200000</v>
      </c>
      <c r="K33" s="84"/>
      <c r="L33" s="84"/>
      <c r="M33" s="84"/>
      <c r="N33" s="84"/>
      <c r="O33" s="84"/>
      <c r="P33" s="84"/>
      <c r="Q33" s="84"/>
      <c r="R33" s="94">
        <v>1200000</v>
      </c>
      <c r="S33" s="94">
        <v>1000000</v>
      </c>
      <c r="T33" s="94">
        <v>1000000</v>
      </c>
      <c r="U33" s="96">
        <f t="shared" ref="U33:U36" si="20">SUM(R33:T33)</f>
        <v>3200000</v>
      </c>
      <c r="V33" s="97" t="s">
        <v>101</v>
      </c>
      <c r="W33" s="87" t="s">
        <v>144</v>
      </c>
      <c r="X33" s="97" t="s">
        <v>100</v>
      </c>
      <c r="Y33" s="99" t="s">
        <v>99</v>
      </c>
      <c r="Z33" s="89" t="s">
        <v>44</v>
      </c>
    </row>
    <row r="34" spans="1:26" s="90" customFormat="1" ht="129" customHeight="1">
      <c r="A34" s="110" t="s">
        <v>111</v>
      </c>
      <c r="B34" s="92" t="s">
        <v>223</v>
      </c>
      <c r="C34" s="93" t="s">
        <v>224</v>
      </c>
      <c r="D34" s="94">
        <v>800000</v>
      </c>
      <c r="E34" s="95">
        <f t="shared" ref="E34:E36" si="21">SUM(I34+U34)</f>
        <v>800000</v>
      </c>
      <c r="F34" s="94">
        <v>500000</v>
      </c>
      <c r="G34" s="94">
        <v>150000</v>
      </c>
      <c r="H34" s="94">
        <v>150000</v>
      </c>
      <c r="I34" s="96">
        <f t="shared" si="19"/>
        <v>800000</v>
      </c>
      <c r="J34" s="94"/>
      <c r="K34" s="84"/>
      <c r="L34" s="84"/>
      <c r="M34" s="84"/>
      <c r="N34" s="84"/>
      <c r="O34" s="84"/>
      <c r="P34" s="84"/>
      <c r="Q34" s="84"/>
      <c r="R34" s="94">
        <v>0</v>
      </c>
      <c r="S34" s="94">
        <v>0</v>
      </c>
      <c r="T34" s="94">
        <v>0</v>
      </c>
      <c r="U34" s="96">
        <f t="shared" si="20"/>
        <v>0</v>
      </c>
      <c r="V34" s="97" t="s">
        <v>225</v>
      </c>
      <c r="W34" s="87" t="s">
        <v>226</v>
      </c>
      <c r="X34" s="97" t="s">
        <v>100</v>
      </c>
      <c r="Y34" s="99">
        <v>2021</v>
      </c>
      <c r="Z34" s="100" t="s">
        <v>44</v>
      </c>
    </row>
    <row r="35" spans="1:26" s="90" customFormat="1" ht="129" customHeight="1">
      <c r="A35" s="110" t="s">
        <v>111</v>
      </c>
      <c r="B35" s="92" t="s">
        <v>216</v>
      </c>
      <c r="C35" s="93" t="s">
        <v>134</v>
      </c>
      <c r="D35" s="94">
        <v>1000000</v>
      </c>
      <c r="E35" s="95">
        <f>SUM(I35+U35)</f>
        <v>1000000</v>
      </c>
      <c r="F35" s="94">
        <v>0</v>
      </c>
      <c r="G35" s="94">
        <v>0</v>
      </c>
      <c r="H35" s="94">
        <v>0</v>
      </c>
      <c r="I35" s="96">
        <f>SUM(F35:H35)</f>
        <v>0</v>
      </c>
      <c r="J35" s="84"/>
      <c r="K35" s="84"/>
      <c r="L35" s="84"/>
      <c r="M35" s="84"/>
      <c r="N35" s="84"/>
      <c r="O35" s="84"/>
      <c r="P35" s="84"/>
      <c r="Q35" s="84"/>
      <c r="R35" s="94">
        <v>0</v>
      </c>
      <c r="S35" s="94">
        <v>500000</v>
      </c>
      <c r="T35" s="94">
        <v>500000</v>
      </c>
      <c r="U35" s="96">
        <f>SUM(R35:T35)</f>
        <v>1000000</v>
      </c>
      <c r="V35" s="97" t="s">
        <v>217</v>
      </c>
      <c r="W35" s="87" t="s">
        <v>144</v>
      </c>
      <c r="X35" s="97" t="s">
        <v>100</v>
      </c>
      <c r="Y35" s="99">
        <v>2022</v>
      </c>
      <c r="Z35" s="100" t="s">
        <v>44</v>
      </c>
    </row>
    <row r="36" spans="1:26" s="90" customFormat="1" ht="129" customHeight="1">
      <c r="A36" s="110" t="s">
        <v>114</v>
      </c>
      <c r="B36" s="92" t="s">
        <v>227</v>
      </c>
      <c r="C36" s="93" t="s">
        <v>136</v>
      </c>
      <c r="D36" s="94">
        <v>10200000</v>
      </c>
      <c r="E36" s="95">
        <f t="shared" si="21"/>
        <v>10200000</v>
      </c>
      <c r="F36" s="94">
        <v>200000</v>
      </c>
      <c r="G36" s="94">
        <v>0</v>
      </c>
      <c r="H36" s="94">
        <v>0</v>
      </c>
      <c r="I36" s="96">
        <f t="shared" ref="I36" si="22">SUM(F36:H36)</f>
        <v>200000</v>
      </c>
      <c r="J36" s="94"/>
      <c r="K36" s="84"/>
      <c r="L36" s="84"/>
      <c r="M36" s="84"/>
      <c r="N36" s="84"/>
      <c r="O36" s="84"/>
      <c r="P36" s="84"/>
      <c r="Q36" s="84"/>
      <c r="R36" s="94">
        <v>0</v>
      </c>
      <c r="S36" s="94">
        <v>5000000</v>
      </c>
      <c r="T36" s="94">
        <v>5000000</v>
      </c>
      <c r="U36" s="96">
        <f t="shared" si="20"/>
        <v>10000000</v>
      </c>
      <c r="V36" s="97" t="s">
        <v>228</v>
      </c>
      <c r="W36" s="87" t="s">
        <v>149</v>
      </c>
      <c r="X36" s="97" t="s">
        <v>100</v>
      </c>
      <c r="Y36" s="99">
        <v>2021</v>
      </c>
      <c r="Z36" s="100" t="s">
        <v>44</v>
      </c>
    </row>
    <row r="37" spans="1:26" s="90" customFormat="1" ht="129" customHeight="1">
      <c r="A37" s="121" t="s">
        <v>205</v>
      </c>
      <c r="B37" s="92" t="s">
        <v>203</v>
      </c>
      <c r="C37" s="93" t="s">
        <v>204</v>
      </c>
      <c r="D37" s="94">
        <v>100000</v>
      </c>
      <c r="E37" s="95">
        <f t="shared" ref="E37" si="23">SUM(I37+U37)</f>
        <v>100000</v>
      </c>
      <c r="F37" s="123">
        <v>0</v>
      </c>
      <c r="G37" s="94">
        <v>50000</v>
      </c>
      <c r="H37" s="94">
        <v>50000</v>
      </c>
      <c r="I37" s="96">
        <f>SUM(F37:H37)</f>
        <v>100000</v>
      </c>
      <c r="J37" s="84"/>
      <c r="K37" s="84"/>
      <c r="L37" s="84"/>
      <c r="M37" s="84"/>
      <c r="N37" s="84"/>
      <c r="O37" s="84"/>
      <c r="P37" s="84"/>
      <c r="Q37" s="84"/>
      <c r="R37" s="94">
        <v>0</v>
      </c>
      <c r="S37" s="94">
        <v>0</v>
      </c>
      <c r="T37" s="94">
        <v>0</v>
      </c>
      <c r="U37" s="96">
        <f t="shared" ref="U37" si="24">SUM(R37:T37)</f>
        <v>0</v>
      </c>
      <c r="V37" s="97" t="s">
        <v>100</v>
      </c>
      <c r="W37" s="98" t="s">
        <v>145</v>
      </c>
      <c r="X37" s="97" t="s">
        <v>100</v>
      </c>
      <c r="Y37" s="99">
        <v>2022</v>
      </c>
      <c r="Z37" s="100" t="s">
        <v>90</v>
      </c>
    </row>
    <row r="38" spans="1:26" s="90" customFormat="1" ht="129" customHeight="1">
      <c r="A38" s="110" t="s">
        <v>114</v>
      </c>
      <c r="B38" s="115" t="s">
        <v>215</v>
      </c>
      <c r="C38" s="93" t="s">
        <v>133</v>
      </c>
      <c r="D38" s="94">
        <v>90000</v>
      </c>
      <c r="E38" s="95">
        <f t="shared" ref="E38" si="25">SUM(I38+U38)</f>
        <v>90000</v>
      </c>
      <c r="F38" s="94">
        <v>30000</v>
      </c>
      <c r="G38" s="94">
        <v>30000</v>
      </c>
      <c r="H38" s="94">
        <v>30000</v>
      </c>
      <c r="I38" s="96">
        <f t="shared" ref="I38" si="26">SUM(F38:H38)</f>
        <v>90000</v>
      </c>
      <c r="J38" s="84"/>
      <c r="K38" s="84"/>
      <c r="L38" s="84"/>
      <c r="M38" s="84"/>
      <c r="N38" s="84"/>
      <c r="O38" s="84"/>
      <c r="P38" s="84"/>
      <c r="Q38" s="84"/>
      <c r="R38" s="94">
        <v>0</v>
      </c>
      <c r="S38" s="94">
        <v>0</v>
      </c>
      <c r="T38" s="94">
        <v>0</v>
      </c>
      <c r="U38" s="96">
        <f>SUM(R38:T38)</f>
        <v>0</v>
      </c>
      <c r="V38" s="97" t="s">
        <v>100</v>
      </c>
      <c r="W38" s="98" t="s">
        <v>146</v>
      </c>
      <c r="X38" s="97" t="s">
        <v>100</v>
      </c>
      <c r="Y38" s="99">
        <v>2021</v>
      </c>
      <c r="Z38" s="100" t="s">
        <v>44</v>
      </c>
    </row>
    <row r="39" spans="1:26" s="90" customFormat="1" ht="129" customHeight="1">
      <c r="A39" s="110" t="s">
        <v>114</v>
      </c>
      <c r="B39" s="92" t="s">
        <v>213</v>
      </c>
      <c r="C39" s="93" t="s">
        <v>214</v>
      </c>
      <c r="D39" s="94">
        <v>3750000</v>
      </c>
      <c r="E39" s="95">
        <f t="shared" ref="E39:E45" si="27">SUM(I39+U39)</f>
        <v>3750000</v>
      </c>
      <c r="F39" s="94">
        <v>920000</v>
      </c>
      <c r="G39" s="94">
        <v>920000</v>
      </c>
      <c r="H39" s="94">
        <v>920000</v>
      </c>
      <c r="I39" s="96">
        <f t="shared" ref="I39" si="28">SUM(F39:H39)</f>
        <v>2760000</v>
      </c>
      <c r="J39" s="84"/>
      <c r="K39" s="84"/>
      <c r="L39" s="84"/>
      <c r="M39" s="84"/>
      <c r="N39" s="84"/>
      <c r="O39" s="84"/>
      <c r="P39" s="84"/>
      <c r="Q39" s="84"/>
      <c r="R39" s="94">
        <v>330000</v>
      </c>
      <c r="S39" s="94">
        <v>330000</v>
      </c>
      <c r="T39" s="94">
        <v>330000</v>
      </c>
      <c r="U39" s="96">
        <f t="shared" ref="U39:U45" si="29">SUM(R39:T39)</f>
        <v>990000</v>
      </c>
      <c r="V39" s="97" t="s">
        <v>100</v>
      </c>
      <c r="W39" s="87" t="s">
        <v>149</v>
      </c>
      <c r="X39" s="97" t="s">
        <v>100</v>
      </c>
      <c r="Y39" s="99">
        <v>2021</v>
      </c>
      <c r="Z39" s="100" t="s">
        <v>44</v>
      </c>
    </row>
    <row r="40" spans="1:26" s="90" customFormat="1" ht="129" customHeight="1">
      <c r="A40" s="110" t="s">
        <v>114</v>
      </c>
      <c r="B40" s="92" t="s">
        <v>229</v>
      </c>
      <c r="C40" s="93" t="s">
        <v>137</v>
      </c>
      <c r="D40" s="94">
        <v>3500000</v>
      </c>
      <c r="E40" s="95">
        <f t="shared" si="27"/>
        <v>3500000</v>
      </c>
      <c r="F40" s="94">
        <v>200000</v>
      </c>
      <c r="G40" s="94">
        <v>50000</v>
      </c>
      <c r="H40" s="94">
        <v>50000</v>
      </c>
      <c r="I40" s="96">
        <f t="shared" ref="I40:I42" si="30">SUM(F40:H40)</f>
        <v>300000</v>
      </c>
      <c r="J40" s="84"/>
      <c r="K40" s="84"/>
      <c r="L40" s="84"/>
      <c r="M40" s="84"/>
      <c r="N40" s="84"/>
      <c r="O40" s="84"/>
      <c r="P40" s="84"/>
      <c r="Q40" s="84"/>
      <c r="R40" s="94">
        <v>0</v>
      </c>
      <c r="S40" s="94">
        <v>1600000</v>
      </c>
      <c r="T40" s="94">
        <v>1600000</v>
      </c>
      <c r="U40" s="96">
        <f t="shared" si="29"/>
        <v>3200000</v>
      </c>
      <c r="V40" s="97" t="s">
        <v>100</v>
      </c>
      <c r="W40" s="87" t="s">
        <v>149</v>
      </c>
      <c r="X40" s="97" t="s">
        <v>100</v>
      </c>
      <c r="Y40" s="99">
        <v>2021</v>
      </c>
      <c r="Z40" s="100" t="s">
        <v>44</v>
      </c>
    </row>
    <row r="41" spans="1:26" s="90" customFormat="1" ht="129" customHeight="1">
      <c r="A41" s="110" t="s">
        <v>114</v>
      </c>
      <c r="B41" s="92" t="s">
        <v>230</v>
      </c>
      <c r="C41" s="93" t="s">
        <v>138</v>
      </c>
      <c r="D41" s="94">
        <v>2200000</v>
      </c>
      <c r="E41" s="95">
        <f t="shared" si="27"/>
        <v>2200000</v>
      </c>
      <c r="F41" s="94">
        <v>2200000</v>
      </c>
      <c r="G41" s="94">
        <v>0</v>
      </c>
      <c r="H41" s="94">
        <v>0</v>
      </c>
      <c r="I41" s="96">
        <f t="shared" si="30"/>
        <v>2200000</v>
      </c>
      <c r="J41" s="84"/>
      <c r="K41" s="84"/>
      <c r="L41" s="84"/>
      <c r="M41" s="84"/>
      <c r="N41" s="84"/>
      <c r="O41" s="84"/>
      <c r="P41" s="84"/>
      <c r="Q41" s="84"/>
      <c r="R41" s="94">
        <v>0</v>
      </c>
      <c r="S41" s="94">
        <v>0</v>
      </c>
      <c r="T41" s="94">
        <v>0</v>
      </c>
      <c r="U41" s="96">
        <f t="shared" si="29"/>
        <v>0</v>
      </c>
      <c r="V41" s="97" t="s">
        <v>100</v>
      </c>
      <c r="W41" s="87" t="s">
        <v>155</v>
      </c>
      <c r="X41" s="97" t="s">
        <v>100</v>
      </c>
      <c r="Y41" s="99">
        <v>2020</v>
      </c>
      <c r="Z41" s="100" t="s">
        <v>44</v>
      </c>
    </row>
    <row r="42" spans="1:26" s="90" customFormat="1" ht="129" customHeight="1">
      <c r="A42" s="110" t="s">
        <v>114</v>
      </c>
      <c r="B42" s="92" t="s">
        <v>231</v>
      </c>
      <c r="C42" s="93" t="s">
        <v>139</v>
      </c>
      <c r="D42" s="94">
        <v>200000</v>
      </c>
      <c r="E42" s="95">
        <f t="shared" si="27"/>
        <v>200000</v>
      </c>
      <c r="F42" s="94">
        <v>200000</v>
      </c>
      <c r="G42" s="94">
        <v>0</v>
      </c>
      <c r="H42" s="94">
        <v>0</v>
      </c>
      <c r="I42" s="96">
        <f t="shared" si="30"/>
        <v>200000</v>
      </c>
      <c r="J42" s="84"/>
      <c r="K42" s="84"/>
      <c r="L42" s="84"/>
      <c r="M42" s="84"/>
      <c r="N42" s="84"/>
      <c r="O42" s="84"/>
      <c r="P42" s="84"/>
      <c r="Q42" s="84"/>
      <c r="R42" s="94">
        <v>0</v>
      </c>
      <c r="S42" s="94">
        <v>0</v>
      </c>
      <c r="T42" s="94">
        <v>0</v>
      </c>
      <c r="U42" s="96">
        <f t="shared" si="29"/>
        <v>0</v>
      </c>
      <c r="V42" s="97" t="s">
        <v>100</v>
      </c>
      <c r="W42" s="87" t="s">
        <v>147</v>
      </c>
      <c r="X42" s="97" t="s">
        <v>100</v>
      </c>
      <c r="Y42" s="99">
        <v>2021</v>
      </c>
      <c r="Z42" s="100" t="s">
        <v>44</v>
      </c>
    </row>
    <row r="43" spans="1:26" s="90" customFormat="1" ht="129" customHeight="1">
      <c r="A43" s="113" t="s">
        <v>114</v>
      </c>
      <c r="B43" s="92" t="s">
        <v>140</v>
      </c>
      <c r="C43" s="93" t="s">
        <v>141</v>
      </c>
      <c r="D43" s="94">
        <v>40000</v>
      </c>
      <c r="E43" s="95">
        <f t="shared" si="27"/>
        <v>40000</v>
      </c>
      <c r="F43" s="94">
        <v>0</v>
      </c>
      <c r="G43" s="94">
        <v>20000</v>
      </c>
      <c r="H43" s="94">
        <v>20000</v>
      </c>
      <c r="I43" s="96">
        <f t="shared" ref="I43:I54" si="31">SUM(F43:H43)</f>
        <v>40000</v>
      </c>
      <c r="J43" s="84"/>
      <c r="K43" s="84"/>
      <c r="L43" s="84"/>
      <c r="M43" s="84"/>
      <c r="N43" s="84"/>
      <c r="O43" s="84"/>
      <c r="P43" s="84"/>
      <c r="Q43" s="84"/>
      <c r="R43" s="94">
        <v>0</v>
      </c>
      <c r="S43" s="94">
        <v>0</v>
      </c>
      <c r="T43" s="94">
        <v>0</v>
      </c>
      <c r="U43" s="96">
        <f t="shared" si="29"/>
        <v>0</v>
      </c>
      <c r="V43" s="97" t="s">
        <v>100</v>
      </c>
      <c r="W43" s="87" t="s">
        <v>149</v>
      </c>
      <c r="X43" s="97" t="s">
        <v>100</v>
      </c>
      <c r="Y43" s="99">
        <v>2022</v>
      </c>
      <c r="Z43" s="100" t="s">
        <v>44</v>
      </c>
    </row>
    <row r="44" spans="1:26" s="90" customFormat="1" ht="129" customHeight="1">
      <c r="A44" s="110" t="s">
        <v>114</v>
      </c>
      <c r="B44" s="87" t="s">
        <v>241</v>
      </c>
      <c r="C44" s="93" t="s">
        <v>237</v>
      </c>
      <c r="D44" s="94">
        <v>2000000</v>
      </c>
      <c r="E44" s="95">
        <f>SUM(I44+U44)</f>
        <v>1995000</v>
      </c>
      <c r="F44" s="94">
        <v>0</v>
      </c>
      <c r="G44" s="94">
        <v>0</v>
      </c>
      <c r="H44" s="94">
        <v>0</v>
      </c>
      <c r="I44" s="96">
        <f t="shared" si="31"/>
        <v>0</v>
      </c>
      <c r="J44" s="84"/>
      <c r="K44" s="84"/>
      <c r="L44" s="84"/>
      <c r="M44" s="84"/>
      <c r="N44" s="84"/>
      <c r="O44" s="84"/>
      <c r="P44" s="84"/>
      <c r="Q44" s="84"/>
      <c r="R44" s="94">
        <v>809000</v>
      </c>
      <c r="S44" s="94">
        <v>808000</v>
      </c>
      <c r="T44" s="94">
        <v>378000</v>
      </c>
      <c r="U44" s="122">
        <f>SUM(R44:T44)</f>
        <v>1995000</v>
      </c>
      <c r="V44" s="97" t="s">
        <v>100</v>
      </c>
      <c r="W44" s="87" t="s">
        <v>149</v>
      </c>
      <c r="X44" s="97" t="s">
        <v>100</v>
      </c>
      <c r="Y44" s="99">
        <v>2022</v>
      </c>
      <c r="Z44" s="100" t="s">
        <v>44</v>
      </c>
    </row>
    <row r="45" spans="1:26" s="90" customFormat="1" ht="129" customHeight="1">
      <c r="A45" s="110" t="s">
        <v>114</v>
      </c>
      <c r="B45" s="87" t="s">
        <v>236</v>
      </c>
      <c r="C45" s="93" t="s">
        <v>237</v>
      </c>
      <c r="D45" s="94">
        <v>5300000</v>
      </c>
      <c r="E45" s="95">
        <f t="shared" si="27"/>
        <v>5300000</v>
      </c>
      <c r="F45" s="94">
        <v>0</v>
      </c>
      <c r="G45" s="94">
        <v>0</v>
      </c>
      <c r="H45" s="94">
        <v>0</v>
      </c>
      <c r="I45" s="96">
        <f t="shared" si="31"/>
        <v>0</v>
      </c>
      <c r="J45" s="84"/>
      <c r="K45" s="84"/>
      <c r="L45" s="84"/>
      <c r="M45" s="84"/>
      <c r="N45" s="84"/>
      <c r="O45" s="84"/>
      <c r="P45" s="84"/>
      <c r="Q45" s="84"/>
      <c r="R45" s="94">
        <v>0</v>
      </c>
      <c r="S45" s="94">
        <v>5300000</v>
      </c>
      <c r="T45" s="94">
        <v>0</v>
      </c>
      <c r="U45" s="122">
        <f t="shared" si="29"/>
        <v>5300000</v>
      </c>
      <c r="V45" s="97"/>
      <c r="W45" s="87" t="s">
        <v>149</v>
      </c>
      <c r="X45" s="97" t="s">
        <v>100</v>
      </c>
      <c r="Y45" s="99">
        <v>2022</v>
      </c>
      <c r="Z45" s="100" t="s">
        <v>44</v>
      </c>
    </row>
    <row r="46" spans="1:26" s="90" customFormat="1" ht="129" customHeight="1">
      <c r="A46" s="110" t="s">
        <v>114</v>
      </c>
      <c r="B46" s="87" t="s">
        <v>238</v>
      </c>
      <c r="C46" s="93" t="s">
        <v>239</v>
      </c>
      <c r="D46" s="94">
        <v>40000000</v>
      </c>
      <c r="E46" s="95">
        <f t="shared" ref="E46:E51" si="32">SUM(I46+U46)</f>
        <v>0</v>
      </c>
      <c r="F46" s="94">
        <v>0</v>
      </c>
      <c r="G46" s="94">
        <v>0</v>
      </c>
      <c r="H46" s="94">
        <v>0</v>
      </c>
      <c r="I46" s="96">
        <f t="shared" si="31"/>
        <v>0</v>
      </c>
      <c r="J46" s="84"/>
      <c r="K46" s="84"/>
      <c r="L46" s="84"/>
      <c r="M46" s="84"/>
      <c r="N46" s="84"/>
      <c r="O46" s="84"/>
      <c r="P46" s="84"/>
      <c r="Q46" s="84"/>
      <c r="R46" s="94">
        <v>0</v>
      </c>
      <c r="S46" s="94">
        <v>0</v>
      </c>
      <c r="T46" s="94">
        <v>0</v>
      </c>
      <c r="U46" s="122">
        <f>SUM(R46:T46)</f>
        <v>0</v>
      </c>
      <c r="V46" s="97" t="s">
        <v>240</v>
      </c>
      <c r="W46" s="87" t="s">
        <v>149</v>
      </c>
      <c r="X46" s="97" t="s">
        <v>100</v>
      </c>
      <c r="Y46" s="99">
        <v>2022</v>
      </c>
      <c r="Z46" s="100" t="s">
        <v>44</v>
      </c>
    </row>
    <row r="47" spans="1:26" s="90" customFormat="1" ht="129" customHeight="1">
      <c r="A47" s="110" t="s">
        <v>114</v>
      </c>
      <c r="B47" s="87" t="s">
        <v>242</v>
      </c>
      <c r="C47" s="93" t="s">
        <v>237</v>
      </c>
      <c r="D47" s="94">
        <v>725000</v>
      </c>
      <c r="E47" s="95">
        <f t="shared" si="32"/>
        <v>725000</v>
      </c>
      <c r="F47" s="94">
        <v>0</v>
      </c>
      <c r="G47" s="94">
        <v>0</v>
      </c>
      <c r="H47" s="94">
        <v>0</v>
      </c>
      <c r="I47" s="96">
        <f t="shared" si="31"/>
        <v>0</v>
      </c>
      <c r="J47" s="84"/>
      <c r="K47" s="84"/>
      <c r="L47" s="84"/>
      <c r="M47" s="84"/>
      <c r="N47" s="84"/>
      <c r="O47" s="84"/>
      <c r="P47" s="84"/>
      <c r="Q47" s="84"/>
      <c r="R47" s="94">
        <v>0</v>
      </c>
      <c r="S47" s="94">
        <v>725000</v>
      </c>
      <c r="T47" s="94">
        <v>0</v>
      </c>
      <c r="U47" s="122">
        <f>SUM(R47:T47)</f>
        <v>725000</v>
      </c>
      <c r="V47" s="97"/>
      <c r="W47" s="87" t="s">
        <v>149</v>
      </c>
      <c r="X47" s="97" t="s">
        <v>100</v>
      </c>
      <c r="Y47" s="99">
        <v>2022</v>
      </c>
      <c r="Z47" s="100" t="s">
        <v>44</v>
      </c>
    </row>
    <row r="48" spans="1:26" s="90" customFormat="1" ht="129" customHeight="1">
      <c r="A48" s="110" t="s">
        <v>114</v>
      </c>
      <c r="B48" s="87" t="s">
        <v>243</v>
      </c>
      <c r="C48" s="93" t="s">
        <v>237</v>
      </c>
      <c r="D48" s="94">
        <v>800000</v>
      </c>
      <c r="E48" s="95">
        <f t="shared" si="32"/>
        <v>800000</v>
      </c>
      <c r="F48" s="94">
        <v>0</v>
      </c>
      <c r="G48" s="94">
        <v>0</v>
      </c>
      <c r="H48" s="94">
        <v>0</v>
      </c>
      <c r="I48" s="96">
        <f t="shared" si="31"/>
        <v>0</v>
      </c>
      <c r="J48" s="84"/>
      <c r="K48" s="84"/>
      <c r="L48" s="84"/>
      <c r="M48" s="84"/>
      <c r="N48" s="84"/>
      <c r="O48" s="84"/>
      <c r="P48" s="84"/>
      <c r="Q48" s="84"/>
      <c r="R48" s="94">
        <v>0</v>
      </c>
      <c r="S48" s="94">
        <v>800000</v>
      </c>
      <c r="T48" s="94">
        <v>0</v>
      </c>
      <c r="U48" s="122">
        <f>SUM(R48:T48)</f>
        <v>800000</v>
      </c>
      <c r="V48" s="97"/>
      <c r="W48" s="87" t="s">
        <v>149</v>
      </c>
      <c r="X48" s="97" t="s">
        <v>100</v>
      </c>
      <c r="Y48" s="99">
        <v>2022</v>
      </c>
      <c r="Z48" s="100" t="s">
        <v>44</v>
      </c>
    </row>
    <row r="49" spans="1:27" s="90" customFormat="1" ht="129" customHeight="1">
      <c r="A49" s="110" t="s">
        <v>114</v>
      </c>
      <c r="B49" s="87" t="s">
        <v>244</v>
      </c>
      <c r="C49" s="93" t="s">
        <v>237</v>
      </c>
      <c r="D49" s="94">
        <v>800000</v>
      </c>
      <c r="E49" s="95">
        <f t="shared" si="32"/>
        <v>800000</v>
      </c>
      <c r="F49" s="94">
        <v>0</v>
      </c>
      <c r="G49" s="94">
        <v>0</v>
      </c>
      <c r="H49" s="94">
        <v>0</v>
      </c>
      <c r="I49" s="96">
        <f t="shared" si="31"/>
        <v>0</v>
      </c>
      <c r="J49" s="84"/>
      <c r="K49" s="84"/>
      <c r="L49" s="84"/>
      <c r="M49" s="84"/>
      <c r="N49" s="84"/>
      <c r="O49" s="84"/>
      <c r="P49" s="84"/>
      <c r="Q49" s="84"/>
      <c r="R49" s="94">
        <v>0</v>
      </c>
      <c r="S49" s="94">
        <v>0</v>
      </c>
      <c r="T49" s="94">
        <v>800000</v>
      </c>
      <c r="U49" s="122">
        <f>SUM(R49:T49)</f>
        <v>800000</v>
      </c>
      <c r="V49" s="97"/>
      <c r="W49" s="87" t="s">
        <v>149</v>
      </c>
      <c r="X49" s="97" t="s">
        <v>100</v>
      </c>
      <c r="Y49" s="99">
        <v>2022</v>
      </c>
      <c r="Z49" s="100" t="s">
        <v>44</v>
      </c>
    </row>
    <row r="50" spans="1:27" s="90" customFormat="1" ht="129" customHeight="1">
      <c r="A50" s="110" t="s">
        <v>112</v>
      </c>
      <c r="B50" s="97" t="s">
        <v>206</v>
      </c>
      <c r="C50" s="93" t="s">
        <v>125</v>
      </c>
      <c r="D50" s="94">
        <v>5400000</v>
      </c>
      <c r="E50" s="96">
        <f t="shared" si="32"/>
        <v>5400000</v>
      </c>
      <c r="F50" s="124">
        <v>0</v>
      </c>
      <c r="G50" s="124">
        <v>0</v>
      </c>
      <c r="H50" s="124">
        <v>0</v>
      </c>
      <c r="I50" s="125">
        <f t="shared" si="31"/>
        <v>0</v>
      </c>
      <c r="J50" s="84"/>
      <c r="K50" s="84"/>
      <c r="L50" s="84"/>
      <c r="M50" s="84"/>
      <c r="N50" s="84"/>
      <c r="O50" s="84"/>
      <c r="P50" s="84"/>
      <c r="Q50" s="84"/>
      <c r="R50" s="84">
        <v>1800000</v>
      </c>
      <c r="S50" s="84">
        <v>1800000</v>
      </c>
      <c r="T50" s="84">
        <v>1800000</v>
      </c>
      <c r="U50" s="86">
        <f t="shared" ref="U50" si="33">SUM(R50:T50)</f>
        <v>5400000</v>
      </c>
      <c r="V50" s="97" t="s">
        <v>126</v>
      </c>
      <c r="W50" s="87" t="s">
        <v>144</v>
      </c>
      <c r="X50" s="87" t="s">
        <v>100</v>
      </c>
      <c r="Y50" s="105" t="s">
        <v>207</v>
      </c>
      <c r="Z50" s="89" t="s">
        <v>90</v>
      </c>
    </row>
    <row r="51" spans="1:27" s="90" customFormat="1" ht="129" customHeight="1">
      <c r="A51" s="110" t="s">
        <v>112</v>
      </c>
      <c r="B51" s="92" t="s">
        <v>218</v>
      </c>
      <c r="C51" s="93" t="s">
        <v>219</v>
      </c>
      <c r="D51" s="94">
        <v>2600000</v>
      </c>
      <c r="E51" s="95">
        <f t="shared" si="32"/>
        <v>2600000</v>
      </c>
      <c r="F51" s="94">
        <v>0</v>
      </c>
      <c r="G51" s="94">
        <v>0</v>
      </c>
      <c r="H51" s="94">
        <v>0</v>
      </c>
      <c r="I51" s="96">
        <f t="shared" si="31"/>
        <v>0</v>
      </c>
      <c r="J51" s="84"/>
      <c r="K51" s="84"/>
      <c r="L51" s="84"/>
      <c r="M51" s="84"/>
      <c r="N51" s="84"/>
      <c r="O51" s="84"/>
      <c r="P51" s="84"/>
      <c r="Q51" s="84"/>
      <c r="R51" s="94">
        <v>0</v>
      </c>
      <c r="S51" s="94">
        <v>1300000</v>
      </c>
      <c r="T51" s="94">
        <v>1300000</v>
      </c>
      <c r="U51" s="96">
        <f t="shared" ref="U51" si="34">SUM(R51:T51)</f>
        <v>2600000</v>
      </c>
      <c r="V51" s="97" t="s">
        <v>217</v>
      </c>
      <c r="W51" s="87" t="s">
        <v>144</v>
      </c>
      <c r="X51" s="97" t="s">
        <v>100</v>
      </c>
      <c r="Y51" s="99">
        <v>2022</v>
      </c>
      <c r="Z51" s="100" t="s">
        <v>44</v>
      </c>
    </row>
    <row r="52" spans="1:27" s="90" customFormat="1" ht="129" customHeight="1">
      <c r="A52" s="113" t="s">
        <v>112</v>
      </c>
      <c r="B52" s="104" t="s">
        <v>142</v>
      </c>
      <c r="C52" s="93" t="s">
        <v>232</v>
      </c>
      <c r="D52" s="94">
        <v>100000</v>
      </c>
      <c r="E52" s="95">
        <f t="shared" ref="E52" si="35">SUM(I52+U52)</f>
        <v>100000</v>
      </c>
      <c r="F52" s="94">
        <v>20000</v>
      </c>
      <c r="G52" s="94">
        <v>40000</v>
      </c>
      <c r="H52" s="94">
        <v>40000</v>
      </c>
      <c r="I52" s="96">
        <f t="shared" si="31"/>
        <v>100000</v>
      </c>
      <c r="J52" s="84"/>
      <c r="K52" s="84"/>
      <c r="L52" s="84"/>
      <c r="M52" s="84"/>
      <c r="N52" s="84"/>
      <c r="O52" s="84"/>
      <c r="P52" s="84"/>
      <c r="Q52" s="84"/>
      <c r="R52" s="94">
        <v>0</v>
      </c>
      <c r="S52" s="94">
        <v>0</v>
      </c>
      <c r="T52" s="94">
        <v>0</v>
      </c>
      <c r="U52" s="96">
        <f>SUM(R52:T52)</f>
        <v>0</v>
      </c>
      <c r="V52" s="97" t="s">
        <v>100</v>
      </c>
      <c r="W52" s="87" t="s">
        <v>148</v>
      </c>
      <c r="X52" s="97" t="s">
        <v>100</v>
      </c>
      <c r="Y52" s="99">
        <v>2022</v>
      </c>
      <c r="Z52" s="89" t="s">
        <v>44</v>
      </c>
    </row>
    <row r="53" spans="1:27" s="90" customFormat="1" ht="129" customHeight="1">
      <c r="A53" s="110" t="s">
        <v>112</v>
      </c>
      <c r="B53" s="92" t="s">
        <v>212</v>
      </c>
      <c r="C53" s="93" t="s">
        <v>131</v>
      </c>
      <c r="D53" s="94">
        <v>324000</v>
      </c>
      <c r="E53" s="95">
        <f>SUM(I53+U53)</f>
        <v>306000</v>
      </c>
      <c r="F53" s="94">
        <v>90000</v>
      </c>
      <c r="G53" s="94">
        <v>90000</v>
      </c>
      <c r="H53" s="94">
        <v>90000</v>
      </c>
      <c r="I53" s="96">
        <f t="shared" si="31"/>
        <v>270000</v>
      </c>
      <c r="J53" s="84"/>
      <c r="K53" s="84"/>
      <c r="L53" s="84"/>
      <c r="M53" s="84"/>
      <c r="N53" s="84"/>
      <c r="O53" s="84"/>
      <c r="P53" s="84"/>
      <c r="Q53" s="84"/>
      <c r="R53" s="94">
        <v>0</v>
      </c>
      <c r="S53" s="94">
        <v>18000</v>
      </c>
      <c r="T53" s="94">
        <v>18000</v>
      </c>
      <c r="U53" s="96">
        <f>SUM(R53:T53)</f>
        <v>36000</v>
      </c>
      <c r="V53" s="97" t="s">
        <v>100</v>
      </c>
      <c r="W53" s="87" t="s">
        <v>149</v>
      </c>
      <c r="X53" s="97" t="s">
        <v>100</v>
      </c>
      <c r="Y53" s="99">
        <v>2021</v>
      </c>
      <c r="Z53" s="100" t="s">
        <v>44</v>
      </c>
    </row>
    <row r="54" spans="1:27" s="90" customFormat="1" ht="129" customHeight="1">
      <c r="A54" s="110" t="s">
        <v>112</v>
      </c>
      <c r="B54" s="87" t="s">
        <v>233</v>
      </c>
      <c r="C54" s="93" t="s">
        <v>234</v>
      </c>
      <c r="D54" s="94">
        <v>2000000</v>
      </c>
      <c r="E54" s="95">
        <f t="shared" ref="E54" si="36">SUM(I54+U54)</f>
        <v>2000000</v>
      </c>
      <c r="F54" s="94">
        <v>2000000</v>
      </c>
      <c r="G54" s="94">
        <v>0</v>
      </c>
      <c r="H54" s="94">
        <v>0</v>
      </c>
      <c r="I54" s="96">
        <f t="shared" si="31"/>
        <v>2000000</v>
      </c>
      <c r="J54" s="84"/>
      <c r="K54" s="84"/>
      <c r="L54" s="84"/>
      <c r="M54" s="84"/>
      <c r="N54" s="84"/>
      <c r="O54" s="84"/>
      <c r="P54" s="84"/>
      <c r="Q54" s="84"/>
      <c r="R54" s="94">
        <v>0</v>
      </c>
      <c r="S54" s="94">
        <v>0</v>
      </c>
      <c r="T54" s="94">
        <v>0</v>
      </c>
      <c r="U54" s="96">
        <f t="shared" ref="U54" si="37">SUM(R54:T54)</f>
        <v>0</v>
      </c>
      <c r="V54" s="97" t="s">
        <v>100</v>
      </c>
      <c r="W54" s="87" t="s">
        <v>235</v>
      </c>
      <c r="X54" s="97" t="s">
        <v>100</v>
      </c>
      <c r="Y54" s="99">
        <v>2021</v>
      </c>
      <c r="Z54" s="100" t="s">
        <v>44</v>
      </c>
    </row>
    <row r="55" spans="1:27" s="114" customFormat="1" ht="270.75" customHeight="1">
      <c r="A55" s="55"/>
      <c r="B55" s="118"/>
      <c r="C55" s="101"/>
      <c r="D55" s="102">
        <f t="shared" ref="D55:I55" si="38">SUM(D7:D54)</f>
        <v>95263000</v>
      </c>
      <c r="E55" s="102">
        <f t="shared" si="38"/>
        <v>53478000</v>
      </c>
      <c r="F55" s="102">
        <f t="shared" si="38"/>
        <v>10592000</v>
      </c>
      <c r="G55" s="102">
        <f t="shared" si="38"/>
        <v>2902000</v>
      </c>
      <c r="H55" s="102">
        <f t="shared" si="38"/>
        <v>2902000</v>
      </c>
      <c r="I55" s="102">
        <f t="shared" si="38"/>
        <v>16396000</v>
      </c>
      <c r="J55" s="102">
        <f t="shared" ref="J55:Q55" si="39">SUM(J7:J51)</f>
        <v>3200000</v>
      </c>
      <c r="K55" s="102">
        <f t="shared" si="39"/>
        <v>0</v>
      </c>
      <c r="L55" s="102">
        <f t="shared" si="39"/>
        <v>310000</v>
      </c>
      <c r="M55" s="102">
        <f t="shared" si="39"/>
        <v>0</v>
      </c>
      <c r="N55" s="102">
        <f t="shared" si="39"/>
        <v>0</v>
      </c>
      <c r="O55" s="102">
        <f t="shared" si="39"/>
        <v>0</v>
      </c>
      <c r="P55" s="102">
        <f t="shared" si="39"/>
        <v>60000</v>
      </c>
      <c r="Q55" s="102">
        <f t="shared" si="39"/>
        <v>25000</v>
      </c>
      <c r="R55" s="102">
        <f>SUM(R7:R54)</f>
        <v>4559000</v>
      </c>
      <c r="S55" s="102">
        <f>SUM(S7:S54)</f>
        <v>19489000</v>
      </c>
      <c r="T55" s="102">
        <f>SUM(T7:T54)</f>
        <v>13034000</v>
      </c>
      <c r="U55" s="102">
        <f>SUM(U7:U54)</f>
        <v>37082000</v>
      </c>
      <c r="V55" s="141"/>
      <c r="W55" s="141"/>
      <c r="X55" s="141"/>
      <c r="Y55" s="141"/>
      <c r="Z55" s="141"/>
      <c r="AA55" s="90"/>
    </row>
    <row r="56" spans="1:27" s="90" customFormat="1" ht="220.5" customHeight="1">
      <c r="A56" s="22" t="s">
        <v>31</v>
      </c>
      <c r="B56" s="56"/>
      <c r="C56" s="57"/>
      <c r="D56" s="58"/>
      <c r="E56" s="59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60"/>
      <c r="W56" s="61"/>
      <c r="X56" s="60"/>
      <c r="Y56" s="62"/>
      <c r="Z56" s="63"/>
    </row>
    <row r="57" spans="1:27" s="90" customFormat="1" ht="103.5" customHeight="1">
      <c r="A57" s="117" t="s">
        <v>32</v>
      </c>
      <c r="B57" s="23"/>
      <c r="C57" s="134" t="s">
        <v>62</v>
      </c>
      <c r="D57" s="135"/>
      <c r="E57" s="136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60"/>
      <c r="W57" s="61"/>
      <c r="X57" s="60"/>
      <c r="Y57" s="64"/>
      <c r="Z57" s="63"/>
    </row>
    <row r="58" spans="1:27" s="90" customFormat="1" ht="105" customHeight="1">
      <c r="A58" s="117"/>
      <c r="B58" s="117"/>
      <c r="C58" s="128" t="s">
        <v>84</v>
      </c>
      <c r="D58" s="137"/>
      <c r="E58" s="137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60"/>
      <c r="W58" s="61"/>
      <c r="X58" s="60"/>
      <c r="Y58" s="62"/>
      <c r="Z58" s="63"/>
    </row>
    <row r="59" spans="1:27" s="90" customFormat="1" ht="87.75" customHeight="1">
      <c r="A59" s="4"/>
      <c r="B59" s="117"/>
      <c r="C59" s="128" t="s">
        <v>85</v>
      </c>
      <c r="D59" s="129"/>
      <c r="E59" s="129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60"/>
      <c r="W59" s="61"/>
      <c r="X59" s="60"/>
      <c r="Y59" s="62"/>
      <c r="Z59" s="63"/>
    </row>
    <row r="60" spans="1:27" s="90" customFormat="1" ht="87.75" customHeight="1">
      <c r="A60" s="4"/>
      <c r="B60" s="1"/>
      <c r="C60" s="128" t="s">
        <v>86</v>
      </c>
      <c r="D60" s="129"/>
      <c r="E60" s="129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61"/>
      <c r="W60" s="68"/>
      <c r="X60" s="61"/>
      <c r="Y60" s="62"/>
      <c r="Z60" s="62"/>
    </row>
    <row r="61" spans="1:27" s="90" customFormat="1" ht="108.75" customHeight="1">
      <c r="A61" s="55"/>
      <c r="B61" s="1"/>
      <c r="C61" s="130" t="s">
        <v>63</v>
      </c>
      <c r="D61" s="129"/>
      <c r="E61" s="129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60"/>
      <c r="W61" s="61"/>
      <c r="X61" s="61"/>
      <c r="Y61" s="62"/>
      <c r="Z61" s="62"/>
    </row>
    <row r="62" spans="1:27" s="90" customFormat="1" ht="112.5" customHeight="1">
      <c r="A62" s="55"/>
      <c r="B62" s="66"/>
      <c r="C62" s="67"/>
      <c r="D62" s="58"/>
      <c r="E62" s="59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60"/>
      <c r="W62" s="61"/>
      <c r="X62" s="60"/>
      <c r="Y62" s="62"/>
      <c r="Z62" s="62"/>
    </row>
    <row r="63" spans="1:27" s="90" customFormat="1" ht="112.5" customHeight="1">
      <c r="A63" s="55"/>
      <c r="B63" s="66"/>
      <c r="C63" s="57"/>
      <c r="D63" s="58"/>
      <c r="E63" s="59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61"/>
      <c r="W63" s="70"/>
      <c r="X63" s="61"/>
      <c r="Y63" s="62"/>
      <c r="Z63" s="62"/>
    </row>
    <row r="64" spans="1:27" s="90" customFormat="1" ht="112.5" customHeight="1">
      <c r="A64" s="55"/>
      <c r="B64" s="56"/>
      <c r="C64" s="57"/>
      <c r="D64" s="58"/>
      <c r="E64" s="59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61"/>
      <c r="W64" s="61"/>
      <c r="X64" s="60"/>
      <c r="Y64" s="62"/>
      <c r="Z64" s="62"/>
    </row>
    <row r="65" spans="1:54" s="90" customFormat="1" ht="30" customHeight="1">
      <c r="A65" s="55"/>
      <c r="B65" s="56"/>
      <c r="C65" s="69"/>
      <c r="D65" s="58"/>
      <c r="E65" s="59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61"/>
      <c r="W65" s="61"/>
      <c r="X65" s="61"/>
      <c r="Y65" s="62"/>
      <c r="Z65" s="62"/>
      <c r="AA65" s="1"/>
      <c r="AZ65" s="103"/>
      <c r="BA65" s="103"/>
      <c r="BB65" s="103"/>
    </row>
    <row r="66" spans="1:54" ht="30" customHeight="1">
      <c r="A66" s="55"/>
      <c r="B66" s="56"/>
      <c r="C66" s="57"/>
      <c r="D66" s="58"/>
      <c r="E66" s="59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61"/>
      <c r="W66" s="61"/>
      <c r="X66" s="61"/>
      <c r="Y66" s="62"/>
      <c r="Z66" s="62"/>
      <c r="AZ66" s="2"/>
      <c r="BA66" s="2"/>
      <c r="BB66" s="2"/>
    </row>
    <row r="67" spans="1:54" ht="30.75" customHeight="1">
      <c r="A67" s="55"/>
      <c r="B67" s="56"/>
      <c r="C67" s="65"/>
      <c r="D67" s="58"/>
      <c r="E67" s="59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60"/>
      <c r="W67" s="60"/>
      <c r="X67" s="60"/>
      <c r="Y67" s="62"/>
      <c r="Z67" s="62"/>
      <c r="AZ67" s="2"/>
      <c r="BA67" s="2"/>
      <c r="BB67" s="2"/>
    </row>
    <row r="68" spans="1:54" ht="39.75" customHeight="1">
      <c r="A68" s="55"/>
      <c r="B68" s="56"/>
      <c r="C68" s="57"/>
      <c r="D68" s="58"/>
      <c r="E68" s="59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61"/>
      <c r="W68" s="61"/>
      <c r="X68" s="60"/>
      <c r="Y68" s="62"/>
      <c r="Z68" s="62"/>
      <c r="AZ68" s="2"/>
      <c r="BA68" s="2"/>
      <c r="BB68" s="2"/>
    </row>
    <row r="69" spans="1:54" ht="40.5" customHeight="1">
      <c r="A69" s="55"/>
      <c r="B69" s="71"/>
      <c r="C69" s="57"/>
      <c r="D69" s="58"/>
      <c r="E69" s="59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61"/>
      <c r="W69" s="61"/>
      <c r="X69" s="61"/>
      <c r="Y69" s="62"/>
      <c r="Z69" s="62"/>
      <c r="AZ69" s="2"/>
      <c r="BA69" s="2"/>
      <c r="BB69" s="2"/>
    </row>
    <row r="70" spans="1:54" ht="38.25" customHeight="1">
      <c r="A70" s="55"/>
      <c r="B70" s="56"/>
      <c r="C70" s="65"/>
      <c r="D70" s="58"/>
      <c r="E70" s="59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61"/>
      <c r="W70" s="61"/>
      <c r="X70" s="60"/>
      <c r="Y70" s="62"/>
      <c r="Z70" s="62"/>
      <c r="AZ70" s="2"/>
      <c r="BA70" s="2"/>
      <c r="BB70" s="2"/>
    </row>
    <row r="71" spans="1:54" ht="27" customHeight="1">
      <c r="A71" s="55"/>
      <c r="B71" s="56"/>
      <c r="C71" s="57"/>
      <c r="D71" s="58"/>
      <c r="E71" s="59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61"/>
      <c r="W71" s="61"/>
      <c r="X71" s="61"/>
      <c r="Y71" s="62"/>
      <c r="Z71" s="62"/>
      <c r="AZ71" s="2"/>
      <c r="BA71" s="2"/>
      <c r="BB71" s="2"/>
    </row>
    <row r="72" spans="1:54" ht="30" customHeight="1">
      <c r="A72" s="55"/>
      <c r="B72" s="56"/>
      <c r="C72" s="57"/>
      <c r="D72" s="58"/>
      <c r="E72" s="59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61"/>
      <c r="W72" s="61"/>
      <c r="X72" s="61"/>
      <c r="Y72" s="62"/>
      <c r="Z72" s="62"/>
      <c r="AZ72" s="2"/>
      <c r="BA72" s="2"/>
      <c r="BB72" s="2"/>
    </row>
    <row r="73" spans="1:54" ht="30" customHeight="1">
      <c r="A73" s="55"/>
      <c r="B73" s="56"/>
      <c r="C73" s="57"/>
      <c r="D73" s="58"/>
      <c r="E73" s="59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61"/>
      <c r="W73" s="61"/>
      <c r="X73" s="61"/>
      <c r="Y73" s="62"/>
      <c r="Z73" s="62"/>
      <c r="AZ73" s="2"/>
      <c r="BA73" s="2"/>
      <c r="BB73" s="2"/>
    </row>
    <row r="74" spans="1:54" ht="30" customHeight="1">
      <c r="A74" s="55"/>
      <c r="B74" s="56"/>
      <c r="C74" s="57"/>
      <c r="D74" s="58"/>
      <c r="E74" s="59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61"/>
      <c r="W74" s="61"/>
      <c r="X74" s="61"/>
      <c r="Y74" s="62"/>
      <c r="Z74" s="62"/>
      <c r="AZ74" s="2"/>
      <c r="BA74" s="2"/>
      <c r="BB74" s="2"/>
    </row>
    <row r="75" spans="1:54" ht="30" customHeight="1">
      <c r="A75" s="55"/>
      <c r="B75" s="56"/>
      <c r="C75" s="57"/>
      <c r="D75" s="58"/>
      <c r="E75" s="59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61"/>
      <c r="W75" s="61"/>
      <c r="X75" s="61"/>
      <c r="Y75" s="62"/>
      <c r="Z75" s="62"/>
      <c r="AZ75" s="2"/>
      <c r="BA75" s="2"/>
      <c r="BB75" s="2"/>
    </row>
    <row r="76" spans="1:54" ht="30" customHeight="1">
      <c r="A76" s="55"/>
      <c r="B76" s="56"/>
      <c r="C76" s="57"/>
      <c r="D76" s="58"/>
      <c r="E76" s="59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61"/>
      <c r="W76" s="61"/>
      <c r="X76" s="61"/>
      <c r="Y76" s="62"/>
      <c r="Z76" s="62"/>
      <c r="AZ76" s="2"/>
      <c r="BA76" s="2"/>
      <c r="BB76" s="2"/>
    </row>
    <row r="77" spans="1:54" ht="30" customHeight="1">
      <c r="A77" s="55"/>
      <c r="B77" s="56"/>
      <c r="C77" s="57"/>
      <c r="D77" s="58"/>
      <c r="E77" s="59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61"/>
      <c r="W77" s="61"/>
      <c r="X77" s="61"/>
      <c r="Y77" s="62"/>
      <c r="Z77" s="62"/>
      <c r="AZ77" s="2"/>
      <c r="BA77" s="2"/>
      <c r="BB77" s="2"/>
    </row>
    <row r="78" spans="1:54" ht="30" customHeight="1">
      <c r="A78" s="55"/>
      <c r="B78" s="56"/>
      <c r="C78" s="57"/>
      <c r="D78" s="58"/>
      <c r="E78" s="59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61"/>
      <c r="W78" s="61"/>
      <c r="X78" s="61"/>
      <c r="Y78" s="62"/>
      <c r="Z78" s="62"/>
      <c r="AZ78" s="2"/>
      <c r="BA78" s="2"/>
      <c r="BB78" s="2"/>
    </row>
    <row r="79" spans="1:54" ht="30" customHeight="1">
      <c r="A79" s="55"/>
      <c r="B79" s="56"/>
      <c r="C79" s="57"/>
      <c r="D79" s="58"/>
      <c r="E79" s="59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61"/>
      <c r="W79" s="61"/>
      <c r="X79" s="61"/>
      <c r="Y79" s="62"/>
      <c r="Z79" s="62"/>
      <c r="AZ79" s="2"/>
      <c r="BA79" s="2"/>
      <c r="BB79" s="2"/>
    </row>
    <row r="80" spans="1:54" ht="30" customHeight="1">
      <c r="A80" s="55"/>
      <c r="B80" s="56"/>
      <c r="C80" s="57"/>
      <c r="D80" s="58"/>
      <c r="E80" s="59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61"/>
      <c r="W80" s="61"/>
      <c r="X80" s="61"/>
      <c r="Y80" s="62"/>
      <c r="Z80" s="62"/>
      <c r="AZ80" s="2"/>
      <c r="BA80" s="2"/>
      <c r="BB80" s="2"/>
    </row>
    <row r="81" spans="1:54" ht="30" customHeight="1">
      <c r="A81" s="55"/>
      <c r="B81" s="56"/>
      <c r="C81" s="57"/>
      <c r="D81" s="58"/>
      <c r="E81" s="59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61"/>
      <c r="W81" s="61"/>
      <c r="X81" s="61"/>
      <c r="Y81" s="62"/>
      <c r="Z81" s="62"/>
      <c r="AZ81" s="2"/>
      <c r="BA81" s="2"/>
      <c r="BB81" s="2"/>
    </row>
    <row r="82" spans="1:54" ht="30" customHeight="1">
      <c r="A82" s="55"/>
      <c r="B82" s="56"/>
      <c r="C82" s="57"/>
      <c r="D82" s="58"/>
      <c r="E82" s="59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61"/>
      <c r="W82" s="61"/>
      <c r="X82" s="61"/>
      <c r="Y82" s="62"/>
      <c r="Z82" s="62"/>
      <c r="AZ82" s="2"/>
      <c r="BA82" s="2"/>
      <c r="BB82" s="2"/>
    </row>
    <row r="83" spans="1:54" ht="30" customHeight="1">
      <c r="A83" s="55"/>
      <c r="B83" s="56"/>
      <c r="C83" s="57"/>
      <c r="D83" s="58"/>
      <c r="E83" s="59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61"/>
      <c r="W83" s="61"/>
      <c r="X83" s="61"/>
      <c r="Y83" s="62"/>
      <c r="Z83" s="62"/>
      <c r="AZ83" s="2"/>
      <c r="BA83" s="2"/>
      <c r="BB83" s="2"/>
    </row>
    <row r="84" spans="1:54" ht="30" customHeight="1">
      <c r="A84" s="72"/>
      <c r="B84" s="56"/>
      <c r="C84" s="57"/>
      <c r="D84" s="58"/>
      <c r="E84" s="59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61"/>
      <c r="W84" s="61"/>
      <c r="X84" s="61"/>
      <c r="Y84" s="62"/>
      <c r="Z84" s="62"/>
      <c r="AZ84" s="2"/>
      <c r="BA84" s="2"/>
      <c r="BB84" s="2"/>
    </row>
    <row r="85" spans="1:54" ht="30" customHeight="1">
      <c r="B85" s="73"/>
      <c r="C85" s="74"/>
      <c r="D85" s="75"/>
      <c r="E85" s="59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76"/>
      <c r="T85" s="58"/>
      <c r="U85" s="58"/>
      <c r="V85" s="77"/>
      <c r="W85" s="78"/>
      <c r="X85" s="77"/>
      <c r="Y85" s="79"/>
      <c r="Z85" s="80"/>
      <c r="AZ85" s="2"/>
      <c r="BA85" s="2"/>
      <c r="BB85" s="2"/>
    </row>
    <row r="86" spans="1:54" ht="30" customHeight="1">
      <c r="AZ86" s="2"/>
      <c r="BA86" s="2"/>
      <c r="BB86" s="2"/>
    </row>
    <row r="87" spans="1:54" ht="30" customHeight="1">
      <c r="D87" s="4"/>
      <c r="F87" s="1"/>
      <c r="G87" s="4"/>
      <c r="I87" s="1"/>
      <c r="K87" s="3"/>
      <c r="L87" s="4"/>
      <c r="M87" s="4"/>
      <c r="N87" s="4"/>
      <c r="O87" s="4"/>
      <c r="P87" s="4"/>
      <c r="R87" s="4"/>
      <c r="T87" s="3"/>
      <c r="U87" s="4"/>
      <c r="AZ87" s="2"/>
      <c r="BA87" s="2"/>
      <c r="BB87" s="2"/>
    </row>
    <row r="88" spans="1:54" ht="30" customHeight="1">
      <c r="F88" s="21"/>
      <c r="G88" s="47"/>
      <c r="H88" s="47"/>
      <c r="I88" s="47"/>
      <c r="J88" s="47"/>
      <c r="K88" s="47"/>
      <c r="L88" s="47"/>
      <c r="M88" s="47"/>
      <c r="N88" s="47"/>
      <c r="Q88" s="9"/>
      <c r="AZ88" s="2"/>
      <c r="BA88" s="2"/>
      <c r="BB88" s="2"/>
    </row>
    <row r="89" spans="1:54" ht="30" customHeight="1">
      <c r="F89" s="20"/>
      <c r="G89" s="47"/>
      <c r="H89" s="47"/>
      <c r="I89" s="47"/>
      <c r="J89" s="47"/>
      <c r="K89" s="47"/>
      <c r="L89" s="47"/>
      <c r="M89" s="47"/>
      <c r="N89" s="47"/>
      <c r="AZ89" s="2"/>
      <c r="BA89" s="2"/>
      <c r="BB89" s="2"/>
    </row>
    <row r="90" spans="1:54" ht="30" customHeight="1">
      <c r="F90" s="1"/>
      <c r="I90" s="1"/>
      <c r="AZ90" s="2"/>
      <c r="BA90" s="2"/>
      <c r="BB90" s="2"/>
    </row>
    <row r="91" spans="1:54" ht="30" customHeight="1">
      <c r="F91" s="1"/>
      <c r="I91" s="1"/>
      <c r="AZ91" s="2"/>
      <c r="BA91" s="2"/>
      <c r="BB91" s="2"/>
    </row>
    <row r="92" spans="1:54" ht="30" customHeight="1">
      <c r="F92" s="1"/>
      <c r="I92" s="1"/>
      <c r="AZ92" s="2"/>
      <c r="BA92" s="2"/>
      <c r="BB92" s="2"/>
    </row>
    <row r="93" spans="1:54" ht="30" customHeight="1">
      <c r="C93" s="19"/>
      <c r="F93" s="1"/>
      <c r="I93" s="1"/>
      <c r="AZ93" s="2"/>
      <c r="BA93" s="2"/>
      <c r="BB93" s="2"/>
    </row>
    <row r="94" spans="1:54" ht="30" customHeight="1">
      <c r="C94" s="19"/>
      <c r="F94" s="1"/>
      <c r="I94" s="1"/>
      <c r="AZ94" s="2"/>
      <c r="BA94" s="2"/>
      <c r="BB94" s="2"/>
    </row>
    <row r="95" spans="1:54">
      <c r="C95" s="19"/>
      <c r="F95" s="1"/>
      <c r="I95" s="1"/>
      <c r="AZ95" s="2"/>
      <c r="BA95" s="2"/>
      <c r="BB95" s="2"/>
    </row>
    <row r="96" spans="1:54" ht="21" customHeight="1">
      <c r="C96" s="19"/>
      <c r="F96" s="1"/>
      <c r="I96" s="1"/>
      <c r="AZ96" s="2"/>
      <c r="BA96" s="2"/>
      <c r="BB96" s="2"/>
    </row>
    <row r="97" spans="3:54">
      <c r="C97" s="19"/>
      <c r="F97" s="1"/>
      <c r="I97" s="1"/>
      <c r="AZ97" s="2"/>
      <c r="BA97" s="2"/>
      <c r="BB97" s="2"/>
    </row>
    <row r="98" spans="3:54" ht="30" customHeight="1">
      <c r="C98" s="19"/>
      <c r="F98" s="1"/>
      <c r="I98" s="1"/>
    </row>
    <row r="99" spans="3:54" ht="36.75" customHeight="1">
      <c r="C99" s="19"/>
      <c r="F99" s="1"/>
      <c r="I99" s="1"/>
    </row>
    <row r="100" spans="3:54" ht="39.75" customHeight="1">
      <c r="C100" s="19"/>
      <c r="F100" s="1"/>
      <c r="I100" s="1"/>
    </row>
    <row r="101" spans="3:54" ht="48" customHeight="1">
      <c r="C101" s="19"/>
      <c r="F101" s="1"/>
      <c r="I101" s="1"/>
    </row>
    <row r="102" spans="3:54" ht="28.5" customHeight="1">
      <c r="C102" s="19"/>
      <c r="F102" s="1"/>
      <c r="I102" s="1"/>
    </row>
    <row r="103" spans="3:54">
      <c r="C103" s="19"/>
      <c r="F103" s="1"/>
      <c r="I103" s="1"/>
    </row>
    <row r="104" spans="3:54">
      <c r="C104" s="19"/>
      <c r="F104" s="1"/>
      <c r="I104" s="1"/>
    </row>
    <row r="105" spans="3:54">
      <c r="C105" s="19"/>
      <c r="F105" s="1"/>
      <c r="I105" s="1"/>
    </row>
    <row r="106" spans="3:54">
      <c r="C106" s="19"/>
      <c r="F106" s="1"/>
      <c r="I106" s="1"/>
    </row>
    <row r="107" spans="3:54">
      <c r="C107" s="19"/>
      <c r="F107" s="1"/>
      <c r="I107" s="1"/>
    </row>
    <row r="108" spans="3:54">
      <c r="C108" s="19"/>
      <c r="F108" s="1"/>
      <c r="I108" s="1"/>
    </row>
    <row r="109" spans="3:54">
      <c r="C109" s="19"/>
      <c r="F109" s="1"/>
      <c r="I109" s="1"/>
    </row>
    <row r="110" spans="3:54">
      <c r="F110" s="1"/>
      <c r="I110" s="1"/>
    </row>
    <row r="111" spans="3:54">
      <c r="F111" s="1"/>
      <c r="I111" s="1"/>
    </row>
    <row r="112" spans="3:54">
      <c r="F112" s="1"/>
      <c r="I112" s="1"/>
    </row>
    <row r="113" spans="6:9">
      <c r="F113" s="1"/>
      <c r="I113" s="1"/>
    </row>
    <row r="114" spans="6:9">
      <c r="F114" s="1"/>
      <c r="I114" s="1"/>
    </row>
    <row r="115" spans="6:9">
      <c r="F115" s="1"/>
      <c r="I115" s="1"/>
    </row>
    <row r="116" spans="6:9">
      <c r="F116" s="1"/>
      <c r="I116" s="1"/>
    </row>
    <row r="117" spans="6:9">
      <c r="F117" s="1"/>
      <c r="I117" s="1"/>
    </row>
    <row r="118" spans="6:9">
      <c r="F118" s="1"/>
      <c r="I118" s="1"/>
    </row>
    <row r="119" spans="6:9">
      <c r="F119" s="1"/>
      <c r="I119" s="1"/>
    </row>
    <row r="120" spans="6:9">
      <c r="F120" s="1"/>
      <c r="I120" s="1"/>
    </row>
    <row r="121" spans="6:9">
      <c r="F121" s="1"/>
      <c r="I121" s="1"/>
    </row>
    <row r="122" spans="6:9">
      <c r="F122" s="1"/>
      <c r="I122" s="1"/>
    </row>
    <row r="123" spans="6:9">
      <c r="F123" s="1"/>
      <c r="I123" s="1"/>
    </row>
    <row r="124" spans="6:9">
      <c r="F124" s="1"/>
      <c r="I124" s="1"/>
    </row>
    <row r="125" spans="6:9">
      <c r="F125" s="1"/>
      <c r="I125" s="1"/>
    </row>
    <row r="126" spans="6:9">
      <c r="F126" s="1"/>
      <c r="I126" s="1"/>
    </row>
    <row r="127" spans="6:9">
      <c r="F127" s="1"/>
      <c r="I127" s="1"/>
    </row>
    <row r="128" spans="6:9">
      <c r="F128" s="1"/>
      <c r="I128" s="1"/>
    </row>
    <row r="129" spans="6:9">
      <c r="F129" s="1"/>
      <c r="I129" s="1"/>
    </row>
    <row r="130" spans="6:9">
      <c r="F130" s="1"/>
      <c r="I130" s="1"/>
    </row>
    <row r="131" spans="6:9">
      <c r="F131" s="1"/>
      <c r="I131" s="1"/>
    </row>
    <row r="132" spans="6:9">
      <c r="F132" s="1"/>
      <c r="I132" s="1"/>
    </row>
    <row r="133" spans="6:9">
      <c r="F133" s="1"/>
      <c r="I133" s="1"/>
    </row>
    <row r="134" spans="6:9">
      <c r="F134" s="1"/>
      <c r="I134" s="1"/>
    </row>
    <row r="135" spans="6:9">
      <c r="F135" s="1"/>
      <c r="I135" s="1"/>
    </row>
    <row r="136" spans="6:9">
      <c r="F136" s="1"/>
      <c r="I136" s="1"/>
    </row>
    <row r="137" spans="6:9">
      <c r="F137" s="1"/>
      <c r="I137" s="1"/>
    </row>
    <row r="138" spans="6:9">
      <c r="F138" s="1"/>
      <c r="I138" s="1"/>
    </row>
    <row r="139" spans="6:9">
      <c r="F139" s="1"/>
      <c r="I139" s="1"/>
    </row>
    <row r="140" spans="6:9">
      <c r="F140" s="1"/>
      <c r="I140" s="1"/>
    </row>
    <row r="141" spans="6:9">
      <c r="F141" s="1"/>
      <c r="I141" s="1"/>
    </row>
    <row r="142" spans="6:9">
      <c r="F142" s="1"/>
      <c r="I142" s="1"/>
    </row>
    <row r="143" spans="6:9">
      <c r="F143" s="1"/>
      <c r="I143" s="1"/>
    </row>
    <row r="144" spans="6:9">
      <c r="F144" s="1"/>
      <c r="I144" s="1"/>
    </row>
    <row r="145" spans="6:9">
      <c r="F145" s="1"/>
      <c r="I145" s="1"/>
    </row>
    <row r="146" spans="6:9">
      <c r="F146" s="1"/>
      <c r="I146" s="1"/>
    </row>
    <row r="147" spans="6:9">
      <c r="F147" s="1"/>
      <c r="I147" s="1"/>
    </row>
    <row r="148" spans="6:9">
      <c r="F148" s="1"/>
      <c r="I148" s="1"/>
    </row>
    <row r="149" spans="6:9">
      <c r="F149" s="1"/>
      <c r="I149" s="1"/>
    </row>
    <row r="150" spans="6:9">
      <c r="F150" s="1"/>
      <c r="I150" s="1"/>
    </row>
    <row r="151" spans="6:9">
      <c r="F151" s="1"/>
      <c r="I151" s="1"/>
    </row>
    <row r="152" spans="6:9">
      <c r="F152" s="1"/>
      <c r="I152" s="1"/>
    </row>
    <row r="153" spans="6:9">
      <c r="F153" s="1"/>
      <c r="I153" s="1"/>
    </row>
    <row r="154" spans="6:9">
      <c r="F154" s="1"/>
      <c r="I154" s="1"/>
    </row>
    <row r="155" spans="6:9">
      <c r="F155" s="1"/>
      <c r="I155" s="1"/>
    </row>
    <row r="156" spans="6:9">
      <c r="F156" s="1"/>
      <c r="I156" s="1"/>
    </row>
    <row r="157" spans="6:9">
      <c r="F157" s="1"/>
      <c r="I157" s="1"/>
    </row>
    <row r="158" spans="6:9">
      <c r="F158" s="1"/>
      <c r="I158" s="1"/>
    </row>
    <row r="159" spans="6:9">
      <c r="F159" s="1"/>
      <c r="I159" s="1"/>
    </row>
    <row r="160" spans="6:9">
      <c r="F160" s="1"/>
      <c r="I160" s="1"/>
    </row>
    <row r="161" spans="6:9">
      <c r="F161" s="1"/>
      <c r="I161" s="1"/>
    </row>
    <row r="162" spans="6:9">
      <c r="F162" s="1"/>
      <c r="I162" s="1"/>
    </row>
    <row r="163" spans="6:9">
      <c r="F163" s="1"/>
      <c r="I163" s="1"/>
    </row>
    <row r="164" spans="6:9">
      <c r="F164" s="1"/>
      <c r="I164" s="1"/>
    </row>
    <row r="165" spans="6:9">
      <c r="F165" s="1"/>
      <c r="I165" s="1"/>
    </row>
    <row r="166" spans="6:9">
      <c r="F166" s="1"/>
      <c r="I166" s="1"/>
    </row>
    <row r="167" spans="6:9">
      <c r="F167" s="1"/>
      <c r="I167" s="1"/>
    </row>
    <row r="168" spans="6:9">
      <c r="F168" s="1"/>
      <c r="I168" s="1"/>
    </row>
    <row r="169" spans="6:9">
      <c r="F169" s="1"/>
      <c r="I169" s="1"/>
    </row>
    <row r="170" spans="6:9">
      <c r="F170" s="1"/>
      <c r="I170" s="1"/>
    </row>
    <row r="171" spans="6:9">
      <c r="F171" s="1"/>
      <c r="I171" s="1"/>
    </row>
    <row r="172" spans="6:9">
      <c r="F172" s="1"/>
      <c r="I172" s="1"/>
    </row>
    <row r="173" spans="6:9">
      <c r="F173" s="1"/>
      <c r="I173" s="1"/>
    </row>
    <row r="174" spans="6:9">
      <c r="F174" s="1"/>
      <c r="I174" s="1"/>
    </row>
    <row r="175" spans="6:9">
      <c r="F175" s="1"/>
      <c r="I175" s="1"/>
    </row>
    <row r="176" spans="6:9">
      <c r="F176" s="1"/>
      <c r="I176" s="1"/>
    </row>
    <row r="177" spans="6:9">
      <c r="F177" s="1"/>
      <c r="I177" s="1"/>
    </row>
    <row r="178" spans="6:9">
      <c r="F178" s="1"/>
      <c r="I178" s="1"/>
    </row>
    <row r="179" spans="6:9">
      <c r="F179" s="1"/>
      <c r="I179" s="1"/>
    </row>
    <row r="180" spans="6:9">
      <c r="F180" s="1"/>
      <c r="I180" s="1"/>
    </row>
    <row r="181" spans="6:9">
      <c r="F181" s="1"/>
      <c r="I181" s="1"/>
    </row>
    <row r="182" spans="6:9">
      <c r="F182" s="1"/>
      <c r="I182" s="1"/>
    </row>
    <row r="183" spans="6:9">
      <c r="F183" s="1"/>
      <c r="I183" s="1"/>
    </row>
    <row r="184" spans="6:9">
      <c r="F184" s="1"/>
      <c r="I184" s="1"/>
    </row>
    <row r="185" spans="6:9">
      <c r="F185" s="1"/>
      <c r="I185" s="1"/>
    </row>
    <row r="186" spans="6:9">
      <c r="F186" s="1"/>
      <c r="I186" s="1"/>
    </row>
    <row r="187" spans="6:9">
      <c r="F187" s="1"/>
      <c r="I187" s="1"/>
    </row>
    <row r="188" spans="6:9">
      <c r="F188" s="1"/>
      <c r="I188" s="1"/>
    </row>
    <row r="189" spans="6:9">
      <c r="F189" s="1"/>
      <c r="I189" s="1"/>
    </row>
    <row r="190" spans="6:9">
      <c r="F190" s="1"/>
      <c r="I190" s="1"/>
    </row>
    <row r="191" spans="6:9">
      <c r="F191" s="1"/>
      <c r="I191" s="1"/>
    </row>
    <row r="192" spans="6:9">
      <c r="F192" s="1"/>
      <c r="I192" s="1"/>
    </row>
    <row r="193" spans="6:9">
      <c r="F193" s="1"/>
      <c r="I193" s="1"/>
    </row>
    <row r="194" spans="6:9">
      <c r="F194" s="1"/>
      <c r="I194" s="1"/>
    </row>
    <row r="195" spans="6:9">
      <c r="F195" s="1"/>
      <c r="I195" s="1"/>
    </row>
    <row r="196" spans="6:9">
      <c r="F196" s="1"/>
      <c r="I196" s="1"/>
    </row>
    <row r="197" spans="6:9">
      <c r="F197" s="1"/>
      <c r="I197" s="1"/>
    </row>
    <row r="198" spans="6:9">
      <c r="F198" s="1"/>
      <c r="I198" s="1"/>
    </row>
    <row r="199" spans="6:9">
      <c r="F199" s="1"/>
      <c r="I199" s="1"/>
    </row>
    <row r="200" spans="6:9">
      <c r="F200" s="1"/>
      <c r="I200" s="1"/>
    </row>
    <row r="201" spans="6:9">
      <c r="F201" s="1"/>
    </row>
  </sheetData>
  <mergeCells count="40">
    <mergeCell ref="A1:C1"/>
    <mergeCell ref="D1:Z1"/>
    <mergeCell ref="R4:R5"/>
    <mergeCell ref="S4:S5"/>
    <mergeCell ref="T4:T5"/>
    <mergeCell ref="U4:U5"/>
    <mergeCell ref="M4:M5"/>
    <mergeCell ref="N4:N5"/>
    <mergeCell ref="O4:O5"/>
    <mergeCell ref="F4:F5"/>
    <mergeCell ref="G4:G5"/>
    <mergeCell ref="H4:H5"/>
    <mergeCell ref="I4:I5"/>
    <mergeCell ref="A2:A5"/>
    <mergeCell ref="B2:B5"/>
    <mergeCell ref="C2:C5"/>
    <mergeCell ref="Y55:Z55"/>
    <mergeCell ref="V55:X55"/>
    <mergeCell ref="J4:J5"/>
    <mergeCell ref="K4:K5"/>
    <mergeCell ref="L4:L5"/>
    <mergeCell ref="Q4:Q5"/>
    <mergeCell ref="V2:V5"/>
    <mergeCell ref="W2:W5"/>
    <mergeCell ref="X2:X5"/>
    <mergeCell ref="Y2:Y5"/>
    <mergeCell ref="Z2:Z5"/>
    <mergeCell ref="J3:Q3"/>
    <mergeCell ref="C59:E59"/>
    <mergeCell ref="C60:E60"/>
    <mergeCell ref="C61:E61"/>
    <mergeCell ref="J2:U2"/>
    <mergeCell ref="P4:P5"/>
    <mergeCell ref="R3:U3"/>
    <mergeCell ref="C57:E57"/>
    <mergeCell ref="C58:E58"/>
    <mergeCell ref="D2:D5"/>
    <mergeCell ref="E2:E5"/>
    <mergeCell ref="F2:I2"/>
    <mergeCell ref="F3:I3"/>
  </mergeCells>
  <pageMargins left="0.39370078740157483" right="0.27559055118110237" top="0.51181102362204722" bottom="0.51181102362204722" header="0.31496062992125984" footer="0.31496062992125984"/>
  <pageSetup scale="41" fitToHeight="3" orientation="landscape" r:id="rId1"/>
  <headerFooter>
    <oddFooter>&amp;RStr. &amp;P/&amp;N</oddFooter>
  </headerFooter>
  <rowBreaks count="1" manualBreakCount="1">
    <brk id="87" max="2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U12"/>
  <sheetViews>
    <sheetView showGridLines="0" zoomScale="80" zoomScaleNormal="80" workbookViewId="0">
      <selection activeCell="K9" sqref="K9"/>
    </sheetView>
  </sheetViews>
  <sheetFormatPr defaultColWidth="8.85546875" defaultRowHeight="12.75"/>
  <cols>
    <col min="1" max="1" width="1.7109375" style="5" customWidth="1"/>
    <col min="2" max="2" width="21.5703125" style="5" customWidth="1"/>
    <col min="3" max="3" width="12.28515625" style="5" customWidth="1"/>
    <col min="4" max="4" width="14.140625" style="5" customWidth="1"/>
    <col min="5" max="5" width="12" style="5" customWidth="1"/>
    <col min="6" max="7" width="11.7109375" style="5" customWidth="1"/>
    <col min="8" max="8" width="12.28515625" style="5" customWidth="1"/>
    <col min="9" max="17" width="12" style="5" customWidth="1"/>
    <col min="18" max="18" width="12" style="5" bestFit="1" customWidth="1"/>
    <col min="19" max="20" width="12" style="5" customWidth="1"/>
    <col min="21" max="21" width="12.28515625" style="5" customWidth="1"/>
    <col min="22" max="16384" width="8.85546875" style="5"/>
  </cols>
  <sheetData>
    <row r="2" spans="2:21" ht="28.9" customHeight="1">
      <c r="B2" s="17" t="s">
        <v>77</v>
      </c>
    </row>
    <row r="3" spans="2:21" ht="13.9" customHeight="1">
      <c r="B3" s="160" t="s">
        <v>34</v>
      </c>
      <c r="C3" s="159" t="s">
        <v>13</v>
      </c>
      <c r="D3" s="133" t="s">
        <v>33</v>
      </c>
      <c r="E3" s="139" t="s">
        <v>14</v>
      </c>
      <c r="F3" s="139"/>
      <c r="G3" s="139"/>
      <c r="H3" s="139"/>
      <c r="I3" s="131" t="s">
        <v>15</v>
      </c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57" t="s">
        <v>35</v>
      </c>
    </row>
    <row r="4" spans="2:21" ht="19.149999999999999" customHeight="1">
      <c r="B4" s="161"/>
      <c r="C4" s="159"/>
      <c r="D4" s="133"/>
      <c r="E4" s="140" t="s">
        <v>19</v>
      </c>
      <c r="F4" s="140"/>
      <c r="G4" s="140"/>
      <c r="H4" s="140"/>
      <c r="I4" s="133" t="s">
        <v>58</v>
      </c>
      <c r="J4" s="133"/>
      <c r="K4" s="133"/>
      <c r="L4" s="133"/>
      <c r="M4" s="133"/>
      <c r="N4" s="133"/>
      <c r="O4" s="133"/>
      <c r="P4" s="133"/>
      <c r="Q4" s="158" t="s">
        <v>20</v>
      </c>
      <c r="R4" s="158"/>
      <c r="S4" s="158"/>
      <c r="T4" s="158"/>
      <c r="U4" s="157"/>
    </row>
    <row r="5" spans="2:21" ht="13.15" customHeight="1">
      <c r="B5" s="161"/>
      <c r="C5" s="159"/>
      <c r="D5" s="133"/>
      <c r="E5" s="153" t="s">
        <v>21</v>
      </c>
      <c r="F5" s="153" t="s">
        <v>22</v>
      </c>
      <c r="G5" s="153" t="s">
        <v>23</v>
      </c>
      <c r="H5" s="153" t="s">
        <v>24</v>
      </c>
      <c r="I5" s="132" t="s">
        <v>25</v>
      </c>
      <c r="J5" s="132" t="s">
        <v>26</v>
      </c>
      <c r="K5" s="132" t="s">
        <v>27</v>
      </c>
      <c r="L5" s="132" t="s">
        <v>75</v>
      </c>
      <c r="M5" s="132" t="s">
        <v>28</v>
      </c>
      <c r="N5" s="132" t="s">
        <v>59</v>
      </c>
      <c r="O5" s="132" t="s">
        <v>29</v>
      </c>
      <c r="P5" s="132" t="s">
        <v>30</v>
      </c>
      <c r="Q5" s="151" t="s">
        <v>21</v>
      </c>
      <c r="R5" s="151" t="s">
        <v>22</v>
      </c>
      <c r="S5" s="151" t="s">
        <v>23</v>
      </c>
      <c r="T5" s="151" t="s">
        <v>24</v>
      </c>
      <c r="U5" s="157"/>
    </row>
    <row r="6" spans="2:21" ht="15.75" customHeight="1">
      <c r="B6" s="162"/>
      <c r="C6" s="159"/>
      <c r="D6" s="133"/>
      <c r="E6" s="153"/>
      <c r="F6" s="153"/>
      <c r="G6" s="153"/>
      <c r="H6" s="153"/>
      <c r="I6" s="132"/>
      <c r="J6" s="132"/>
      <c r="K6" s="132"/>
      <c r="L6" s="132"/>
      <c r="M6" s="132"/>
      <c r="N6" s="132"/>
      <c r="O6" s="132"/>
      <c r="P6" s="132"/>
      <c r="Q6" s="151"/>
      <c r="R6" s="151"/>
      <c r="S6" s="151"/>
      <c r="T6" s="151"/>
      <c r="U6" s="157"/>
    </row>
    <row r="7" spans="2:21" ht="40.9" customHeight="1">
      <c r="B7" s="38" t="s">
        <v>36</v>
      </c>
      <c r="C7" s="14">
        <f>SUMIF('Plan 2021-2023'!$Z7:$Z85,"ЕС",'Plan 2021-2023'!D7:D85)</f>
        <v>9274000</v>
      </c>
      <c r="D7" s="13">
        <f>SUMIF('Plan 2021-2023'!$Z7:$Z85,"ЕС",'Plan 2021-2023'!E7:E85)</f>
        <v>9354000</v>
      </c>
      <c r="E7" s="14">
        <f>SUMIF('Plan 2021-2023'!$Z7:$Z85,"ЕС",'Plan 2021-2023'!F7:F85)</f>
        <v>2338000</v>
      </c>
      <c r="F7" s="14">
        <f>SUMIF('Plan 2021-2023'!$Z7:$Z85,"ЕС",'Plan 2021-2023'!G7:G85)</f>
        <v>808000</v>
      </c>
      <c r="G7" s="14">
        <f>SUMIF('Plan 2021-2023'!$Z7:$Z85,"ЕС",'Plan 2021-2023'!H7:H85)</f>
        <v>808000</v>
      </c>
      <c r="H7" s="15">
        <f>SUMIF('Plan 2021-2023'!$Z7:$Z85,"ЕС",'Plan 2021-2023'!I7:I85)</f>
        <v>3954000</v>
      </c>
      <c r="I7" s="14">
        <f>SUMIF('Plan 2021-2023'!$Z7:$Z85,"ЕС",'Plan 2021-2023'!J7:J85)</f>
        <v>0</v>
      </c>
      <c r="J7" s="14">
        <f>SUMIF('Plan 2021-2023'!$Z7:$Z85,"ЕС",'Plan 2021-2023'!K7:K85)</f>
        <v>0</v>
      </c>
      <c r="K7" s="14">
        <f>SUMIF('Plan 2021-2023'!$Z7:$Z85,"ЕС",'Plan 2021-2023'!L7:L85)</f>
        <v>0</v>
      </c>
      <c r="L7" s="14">
        <f>SUMIF('Plan 2021-2023'!$Z7:$Z85,"ЕС",'Plan 2021-2023'!M7:M85)</f>
        <v>0</v>
      </c>
      <c r="M7" s="14">
        <f>SUMIF('Plan 2021-2023'!$Z7:$Z85,"ЕС",'Plan 2021-2023'!N7:N85)</f>
        <v>0</v>
      </c>
      <c r="N7" s="14">
        <f>SUMIF('Plan 2021-2023'!$Z7:$Z85,"ЕС",'Plan 2021-2023'!O7:O85)</f>
        <v>0</v>
      </c>
      <c r="O7" s="14">
        <f>SUMIF('Plan 2021-2023'!$Z7:$Z85,"ЕС",'Plan 2021-2023'!P7:P85)</f>
        <v>0</v>
      </c>
      <c r="P7" s="14">
        <f>SUMIF('Plan 2021-2023'!$Z7:$Z85,"ЕС",'Plan 2021-2023'!Q7:Q85)</f>
        <v>0</v>
      </c>
      <c r="Q7" s="15">
        <f>SUMIF('Plan 2021-2023'!$Z7:$Z85,"ЕС",'Plan 2021-2023'!R7:R85)</f>
        <v>1800000</v>
      </c>
      <c r="R7" s="14">
        <f>SUMIF('Plan 2021-2023'!$Z7:$Z85,"ЕС",'Plan 2021-2023'!S7:S85)</f>
        <v>1800000</v>
      </c>
      <c r="S7" s="14">
        <f>SUMIF('Plan 2021-2023'!$Z7:$Z85,"ЕС",'Plan 2021-2023'!T7:T85)</f>
        <v>1800000</v>
      </c>
      <c r="T7" s="15">
        <f>SUMIF('Plan 2021-2023'!$Z7:$Z85,"ЕС",'Plan 2021-2023'!U7:U85)</f>
        <v>5400000</v>
      </c>
      <c r="U7" s="53">
        <f>COUNTIF('Plan 2021-2023'!$Z7:$Z85,"ЕС")</f>
        <v>15</v>
      </c>
    </row>
    <row r="8" spans="2:21" ht="40.9" customHeight="1">
      <c r="B8" s="38" t="s">
        <v>37</v>
      </c>
      <c r="C8" s="14">
        <f>SUMIF('Plan 2021-2023'!$Z7:$Z85,"ДС",'Plan 2021-2023'!D7:D85)</f>
        <v>4390000</v>
      </c>
      <c r="D8" s="13">
        <f>SUMIF('Plan 2021-2023'!$Z7:$Z85,"ДС",'Plan 2021-2023'!E7:E85)</f>
        <v>3035000</v>
      </c>
      <c r="E8" s="14">
        <f>SUMIF('Plan 2021-2023'!$Z7:$Z85,"ДС",'Plan 2021-2023'!F7:F85)</f>
        <v>1650000</v>
      </c>
      <c r="F8" s="14">
        <f>SUMIF('Plan 2021-2023'!$Z7:$Z85,"ДС",'Plan 2021-2023'!G7:G85)</f>
        <v>500000</v>
      </c>
      <c r="G8" s="14">
        <f>SUMIF('Plan 2021-2023'!$Z7:$Z85,"ДС",'Plan 2021-2023'!H7:H85)</f>
        <v>500000</v>
      </c>
      <c r="H8" s="15">
        <f>SUMIF('Plan 2021-2023'!$Z7:$Z85,"ДС",'Plan 2021-2023'!I7:I85)</f>
        <v>2650000</v>
      </c>
      <c r="I8" s="14">
        <f>SUMIF('Plan 2021-2023'!$Z7:$Z85,"ДС",'Plan 2021-2023'!J7:J85)</f>
        <v>0</v>
      </c>
      <c r="J8" s="14">
        <f>SUMIF('Plan 2021-2023'!$Z7:$Z85,"ДС",'Plan 2021-2023'!K7:K85)</f>
        <v>0</v>
      </c>
      <c r="K8" s="14">
        <f>SUMIF('Plan 2021-2023'!$Z7:$Z85,"ДС",'Plan 2021-2023'!L7:L85)</f>
        <v>310000</v>
      </c>
      <c r="L8" s="14">
        <f>SUMIF('Plan 2021-2023'!$Z7:$Z85,"ДС",'Plan 2021-2023'!M7:M85)</f>
        <v>0</v>
      </c>
      <c r="M8" s="14">
        <f>SUMIF('Plan 2021-2023'!$Z7:$Z85,"ДС",'Plan 2021-2023'!N7:N85)</f>
        <v>0</v>
      </c>
      <c r="N8" s="14">
        <f>SUMIF('Plan 2021-2023'!$Z7:$Z85,"ДС",'Plan 2021-2023'!O7:O85)</f>
        <v>0</v>
      </c>
      <c r="O8" s="14">
        <f>SUMIF('Plan 2021-2023'!$Z7:$Z85,"ДС",'Plan 2021-2023'!P7:P85)</f>
        <v>60000</v>
      </c>
      <c r="P8" s="14">
        <f>SUMIF('Plan 2021-2023'!$Z7:$Z85,"ДС",'Plan 2021-2023'!Q7:Q85)</f>
        <v>25000</v>
      </c>
      <c r="Q8" s="15">
        <f>SUMIF('Plan 2021-2023'!$Z7:$Z85,"ДС",'Plan 2021-2023'!R7:R85)</f>
        <v>335000</v>
      </c>
      <c r="R8" s="14">
        <f>SUMIF('Plan 2021-2023'!$Z7:$Z85,"ДС",'Plan 2021-2023'!S7:S85)</f>
        <v>25000</v>
      </c>
      <c r="S8" s="14">
        <f>SUMIF('Plan 2021-2023'!$Z7:$Z85,"ДС",'Plan 2021-2023'!T7:T85)</f>
        <v>25000</v>
      </c>
      <c r="T8" s="15">
        <f>SUMIF('Plan 2021-2023'!$Z7:$Z85,"ДС",'Plan 2021-2023'!U7:U85)</f>
        <v>385000</v>
      </c>
      <c r="U8" s="53">
        <f>COUNTIF('Plan 2021-2023'!$Z7:$Z85,"ДС")</f>
        <v>8</v>
      </c>
    </row>
    <row r="9" spans="2:21" ht="48.75" customHeight="1">
      <c r="B9" s="38" t="s">
        <v>43</v>
      </c>
      <c r="C9" s="14">
        <f>SUMIF('Plan 2021-2023'!$Z7:$Z85,"ЗС",'Plan 2021-2023'!D7:D85)</f>
        <v>81599000</v>
      </c>
      <c r="D9" s="13">
        <f>SUMIF('Plan 2021-2023'!$Z7:$Z85,"ЗС",'Plan 2021-2023'!E7:E85)</f>
        <v>41089000</v>
      </c>
      <c r="E9" s="14">
        <f>SUMIF('Plan 2021-2023'!$Z7:$Z85,"ЗС",'Plan 2021-2023'!F7:F85)</f>
        <v>6604000</v>
      </c>
      <c r="F9" s="14">
        <f>SUMIF('Plan 2021-2023'!$Z7:$Z85,"ЗС",'Plan 2021-2023'!G7:G85)</f>
        <v>1594000</v>
      </c>
      <c r="G9" s="14">
        <f>SUMIF('Plan 2021-2023'!$Z7:$Z85,"ЗС",'Plan 2021-2023'!H7:H85)</f>
        <v>1594000</v>
      </c>
      <c r="H9" s="15">
        <f>SUMIF('Plan 2021-2023'!$Z7:$Z85,"ЗС",'Plan 2021-2023'!I7:I85)</f>
        <v>9792000</v>
      </c>
      <c r="I9" s="14">
        <f>SUMIF('Plan 2021-2023'!$Z7:$Z85,"ЗС",'Plan 2021-2023'!J7:J85)</f>
        <v>3200000</v>
      </c>
      <c r="J9" s="14">
        <f>SUMIF('Plan 2021-2023'!$Z7:$Z85,"ЗС",'Plan 2021-2023'!K7:K85)</f>
        <v>0</v>
      </c>
      <c r="K9" s="14">
        <f>SUMIF('Plan 2021-2023'!$Z7:$Z85,"ЗС",'Plan 2021-2023'!L7:L85)</f>
        <v>0</v>
      </c>
      <c r="L9" s="14">
        <f>SUMIF('Plan 2021-2023'!$Z7:$Z85,"ЗС",'Plan 2021-2023'!M7:M85)</f>
        <v>0</v>
      </c>
      <c r="M9" s="14">
        <f>SUMIF('Plan 2021-2023'!$Z7:$Z85,"ЗС",'Plan 2021-2023'!N7:N85)</f>
        <v>0</v>
      </c>
      <c r="N9" s="14">
        <f>SUMIF('Plan 2021-2023'!$Z7:$Z85,"ЗС",'Plan 2021-2023'!O7:O85)</f>
        <v>0</v>
      </c>
      <c r="O9" s="14">
        <f>SUMIF('Plan 2021-2023'!$Z7:$Z85,"ЗС",'Plan 2021-2023'!P7:P85)</f>
        <v>0</v>
      </c>
      <c r="P9" s="14">
        <f>SUMIF('Plan 2021-2023'!$Z7:$Z85,"ЗС",'Plan 2021-2023'!Q7:Q85)</f>
        <v>0</v>
      </c>
      <c r="Q9" s="15">
        <f>SUMIF('Plan 2021-2023'!$Z7:$Z85,"ЗС",'Plan 2021-2023'!R7:R85)</f>
        <v>2424000</v>
      </c>
      <c r="R9" s="14">
        <f>SUMIF('Plan 2021-2023'!$Z7:$Z85,"ЗС",'Plan 2021-2023'!S7:S85)</f>
        <v>17664000</v>
      </c>
      <c r="S9" s="14">
        <f>SUMIF('Plan 2021-2023'!$Z7:$Z85,"ЗС",'Plan 2021-2023'!T7:T85)</f>
        <v>11209000</v>
      </c>
      <c r="T9" s="15">
        <f>SUMIF('Plan 2021-2023'!$Z7:$Z85,"ЗС",'Plan 2021-2023'!U7:U85)</f>
        <v>31297000</v>
      </c>
      <c r="U9" s="53">
        <f>COUNTIF('Plan 2021-2023'!$Z7:$Z85,"ЗС")</f>
        <v>25</v>
      </c>
    </row>
    <row r="10" spans="2:21" ht="40.9" customHeight="1">
      <c r="B10" s="16" t="s">
        <v>42</v>
      </c>
      <c r="C10" s="15">
        <f>SUM(C7:C9)</f>
        <v>95263000</v>
      </c>
      <c r="D10" s="13">
        <f t="shared" ref="D10:T10" si="0">SUM(D7:D9)</f>
        <v>53478000</v>
      </c>
      <c r="E10" s="15">
        <f t="shared" si="0"/>
        <v>10592000</v>
      </c>
      <c r="F10" s="15">
        <f t="shared" si="0"/>
        <v>2902000</v>
      </c>
      <c r="G10" s="15">
        <f t="shared" si="0"/>
        <v>2902000</v>
      </c>
      <c r="H10" s="15">
        <f t="shared" si="0"/>
        <v>16396000</v>
      </c>
      <c r="I10" s="15">
        <f t="shared" si="0"/>
        <v>3200000</v>
      </c>
      <c r="J10" s="15">
        <f t="shared" si="0"/>
        <v>0</v>
      </c>
      <c r="K10" s="15">
        <f t="shared" si="0"/>
        <v>310000</v>
      </c>
      <c r="L10" s="15">
        <f t="shared" si="0"/>
        <v>0</v>
      </c>
      <c r="M10" s="15">
        <f t="shared" si="0"/>
        <v>0</v>
      </c>
      <c r="N10" s="15">
        <f t="shared" si="0"/>
        <v>0</v>
      </c>
      <c r="O10" s="15">
        <f t="shared" si="0"/>
        <v>60000</v>
      </c>
      <c r="P10" s="15">
        <f t="shared" si="0"/>
        <v>25000</v>
      </c>
      <c r="Q10" s="15">
        <f t="shared" si="0"/>
        <v>4559000</v>
      </c>
      <c r="R10" s="15">
        <f t="shared" si="0"/>
        <v>19489000</v>
      </c>
      <c r="S10" s="15">
        <f t="shared" si="0"/>
        <v>13034000</v>
      </c>
      <c r="T10" s="15">
        <f t="shared" si="0"/>
        <v>37082000</v>
      </c>
      <c r="U10" s="40">
        <f>SUM(U7:U9)</f>
        <v>48</v>
      </c>
    </row>
    <row r="12" spans="2:21" s="7" customFormat="1" ht="15">
      <c r="B12" s="46" t="s">
        <v>60</v>
      </c>
    </row>
  </sheetData>
  <sheetProtection sheet="1" objects="1" scenarios="1"/>
  <mergeCells count="25">
    <mergeCell ref="C3:C6"/>
    <mergeCell ref="D3:D6"/>
    <mergeCell ref="E3:H3"/>
    <mergeCell ref="B3:B6"/>
    <mergeCell ref="I4:P4"/>
    <mergeCell ref="I3:T3"/>
    <mergeCell ref="M5:M6"/>
    <mergeCell ref="N5:N6"/>
    <mergeCell ref="O5:O6"/>
    <mergeCell ref="P5:P6"/>
    <mergeCell ref="Q5:Q6"/>
    <mergeCell ref="R5:R6"/>
    <mergeCell ref="S5:S6"/>
    <mergeCell ref="U3:U6"/>
    <mergeCell ref="E4:H4"/>
    <mergeCell ref="L5:L6"/>
    <mergeCell ref="I5:I6"/>
    <mergeCell ref="J5:J6"/>
    <mergeCell ref="K5:K6"/>
    <mergeCell ref="Q4:T4"/>
    <mergeCell ref="T5:T6"/>
    <mergeCell ref="E5:E6"/>
    <mergeCell ref="F5:F6"/>
    <mergeCell ref="G5:G6"/>
    <mergeCell ref="H5:H6"/>
  </mergeCells>
  <pageMargins left="0.34" right="0.23" top="0.72" bottom="1" header="0.5" footer="0.5"/>
  <pageSetup paperSize="9" scale="53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E25"/>
  <sheetViews>
    <sheetView showGridLines="0" zoomScale="83" zoomScaleNormal="83" workbookViewId="0">
      <selection activeCell="D17" sqref="D17:D19"/>
    </sheetView>
  </sheetViews>
  <sheetFormatPr defaultColWidth="8.85546875" defaultRowHeight="12.75"/>
  <cols>
    <col min="1" max="1" width="1.7109375" style="5" customWidth="1"/>
    <col min="2" max="2" width="39.28515625" style="5" customWidth="1"/>
    <col min="3" max="5" width="21.28515625" style="5" customWidth="1"/>
    <col min="6" max="16384" width="8.85546875" style="5"/>
  </cols>
  <sheetData>
    <row r="2" spans="2:5" ht="25.9" customHeight="1">
      <c r="B2" s="167" t="s">
        <v>61</v>
      </c>
      <c r="C2" s="168"/>
      <c r="D2" s="168"/>
      <c r="E2" s="169"/>
    </row>
    <row r="3" spans="2:5">
      <c r="B3" s="165" t="s">
        <v>34</v>
      </c>
      <c r="C3" s="166" t="s">
        <v>38</v>
      </c>
      <c r="D3" s="163" t="s">
        <v>14</v>
      </c>
      <c r="E3" s="163" t="s">
        <v>15</v>
      </c>
    </row>
    <row r="4" spans="2:5">
      <c r="B4" s="165"/>
      <c r="C4" s="166"/>
      <c r="D4" s="164"/>
      <c r="E4" s="164"/>
    </row>
    <row r="5" spans="2:5">
      <c r="B5" s="165"/>
      <c r="C5" s="166"/>
      <c r="D5" s="164"/>
      <c r="E5" s="164"/>
    </row>
    <row r="6" spans="2:5" ht="19.899999999999999" customHeight="1">
      <c r="B6" s="39" t="s">
        <v>36</v>
      </c>
      <c r="C6" s="8">
        <f>D6+E6</f>
        <v>4138000</v>
      </c>
      <c r="D6" s="8">
        <f>'Ukupno po sektorima'!$E$7</f>
        <v>2338000</v>
      </c>
      <c r="E6" s="8">
        <f>'Ukupno po sektorima'!Q7</f>
        <v>1800000</v>
      </c>
    </row>
    <row r="7" spans="2:5" ht="19.899999999999999" customHeight="1">
      <c r="B7" s="39" t="s">
        <v>37</v>
      </c>
      <c r="C7" s="8">
        <f>D7+E7</f>
        <v>1985000</v>
      </c>
      <c r="D7" s="8">
        <f>'Ukupno po sektorima'!$E$8</f>
        <v>1650000</v>
      </c>
      <c r="E7" s="8">
        <f>'Ukupno po sektorima'!Q8</f>
        <v>335000</v>
      </c>
    </row>
    <row r="8" spans="2:5" ht="19.899999999999999" customHeight="1">
      <c r="B8" s="39" t="s">
        <v>43</v>
      </c>
      <c r="C8" s="8">
        <f>D8+E8</f>
        <v>9028000</v>
      </c>
      <c r="D8" s="8">
        <f>'Ukupno po sektorima'!$E$9</f>
        <v>6604000</v>
      </c>
      <c r="E8" s="8">
        <f>'Ukupno po sektorima'!Q9</f>
        <v>2424000</v>
      </c>
    </row>
    <row r="9" spans="2:5" ht="18" customHeight="1">
      <c r="B9" s="18" t="s">
        <v>1</v>
      </c>
      <c r="C9" s="6">
        <f>SUM(C6:C8)</f>
        <v>15151000</v>
      </c>
      <c r="D9" s="6">
        <f>SUM(D6:D8)</f>
        <v>10592000</v>
      </c>
      <c r="E9" s="6">
        <f>SUM(E6:E8)</f>
        <v>4559000</v>
      </c>
    </row>
    <row r="10" spans="2:5" ht="13.15" customHeight="1">
      <c r="B10" s="165" t="s">
        <v>0</v>
      </c>
      <c r="C10" s="166" t="s">
        <v>39</v>
      </c>
      <c r="D10" s="163" t="s">
        <v>14</v>
      </c>
      <c r="E10" s="163" t="s">
        <v>15</v>
      </c>
    </row>
    <row r="11" spans="2:5" ht="13.15" customHeight="1">
      <c r="B11" s="165"/>
      <c r="C11" s="166"/>
      <c r="D11" s="164"/>
      <c r="E11" s="164"/>
    </row>
    <row r="12" spans="2:5" ht="13.15" customHeight="1">
      <c r="B12" s="165"/>
      <c r="C12" s="166"/>
      <c r="D12" s="164"/>
      <c r="E12" s="164"/>
    </row>
    <row r="13" spans="2:5" ht="19.899999999999999" customHeight="1">
      <c r="B13" s="39" t="s">
        <v>36</v>
      </c>
      <c r="C13" s="8">
        <f>D13+E13</f>
        <v>2608000</v>
      </c>
      <c r="D13" s="8">
        <f>'Ukupno po sektorima'!$F$7</f>
        <v>808000</v>
      </c>
      <c r="E13" s="8">
        <f>'Ukupno po sektorima'!R7</f>
        <v>1800000</v>
      </c>
    </row>
    <row r="14" spans="2:5" ht="19.899999999999999" customHeight="1">
      <c r="B14" s="39" t="s">
        <v>37</v>
      </c>
      <c r="C14" s="8">
        <f>D14+E14</f>
        <v>525000</v>
      </c>
      <c r="D14" s="8">
        <f>'Ukupno po sektorima'!$F$8</f>
        <v>500000</v>
      </c>
      <c r="E14" s="8">
        <f>'Ukupno po sektorima'!R8</f>
        <v>25000</v>
      </c>
    </row>
    <row r="15" spans="2:5" ht="19.899999999999999" customHeight="1">
      <c r="B15" s="39" t="s">
        <v>43</v>
      </c>
      <c r="C15" s="8">
        <f>D15+E15</f>
        <v>19258000</v>
      </c>
      <c r="D15" s="8">
        <f>'Ukupno po sektorima'!$F$9</f>
        <v>1594000</v>
      </c>
      <c r="E15" s="8">
        <f>'Ukupno po sektorima'!R9</f>
        <v>17664000</v>
      </c>
    </row>
    <row r="16" spans="2:5" ht="18" customHeight="1">
      <c r="B16" s="18" t="s">
        <v>1</v>
      </c>
      <c r="C16" s="6">
        <f>SUM(C13:C15)</f>
        <v>22391000</v>
      </c>
      <c r="D16" s="6">
        <f>SUM(D13:D15)</f>
        <v>2902000</v>
      </c>
      <c r="E16" s="6">
        <f>SUM(E13:E15)</f>
        <v>19489000</v>
      </c>
    </row>
    <row r="17" spans="2:5" ht="13.15" customHeight="1">
      <c r="B17" s="165" t="s">
        <v>0</v>
      </c>
      <c r="C17" s="166" t="s">
        <v>40</v>
      </c>
      <c r="D17" s="163" t="s">
        <v>14</v>
      </c>
      <c r="E17" s="163" t="s">
        <v>15</v>
      </c>
    </row>
    <row r="18" spans="2:5" ht="13.15" customHeight="1">
      <c r="B18" s="165"/>
      <c r="C18" s="166"/>
      <c r="D18" s="164"/>
      <c r="E18" s="164"/>
    </row>
    <row r="19" spans="2:5" ht="13.15" customHeight="1">
      <c r="B19" s="165"/>
      <c r="C19" s="166"/>
      <c r="D19" s="164"/>
      <c r="E19" s="164"/>
    </row>
    <row r="20" spans="2:5" ht="19.899999999999999" customHeight="1">
      <c r="B20" s="39" t="s">
        <v>36</v>
      </c>
      <c r="C20" s="8">
        <f>D20+E20</f>
        <v>2608000</v>
      </c>
      <c r="D20" s="8">
        <f>'Ukupno po sektorima'!$G$7</f>
        <v>808000</v>
      </c>
      <c r="E20" s="8">
        <f>'Ukupno po sektorima'!S7</f>
        <v>1800000</v>
      </c>
    </row>
    <row r="21" spans="2:5" ht="19.899999999999999" customHeight="1">
      <c r="B21" s="39" t="s">
        <v>37</v>
      </c>
      <c r="C21" s="8">
        <f>D21+E21</f>
        <v>525000</v>
      </c>
      <c r="D21" s="8">
        <f>'Ukupno po sektorima'!$G$8</f>
        <v>500000</v>
      </c>
      <c r="E21" s="8">
        <f>'Ukupno po sektorima'!S8</f>
        <v>25000</v>
      </c>
    </row>
    <row r="22" spans="2:5" ht="19.899999999999999" customHeight="1">
      <c r="B22" s="39" t="s">
        <v>43</v>
      </c>
      <c r="C22" s="8">
        <f>D22+E22</f>
        <v>12803000</v>
      </c>
      <c r="D22" s="8">
        <f>'Ukupno po sektorima'!$G$9</f>
        <v>1594000</v>
      </c>
      <c r="E22" s="8">
        <f>'Ukupno po sektorima'!S9</f>
        <v>11209000</v>
      </c>
    </row>
    <row r="23" spans="2:5" ht="18" customHeight="1">
      <c r="B23" s="18" t="s">
        <v>1</v>
      </c>
      <c r="C23" s="6">
        <f>SUM(C20:C22)</f>
        <v>15936000</v>
      </c>
      <c r="D23" s="6">
        <f>SUM(D20:D22)</f>
        <v>2902000</v>
      </c>
      <c r="E23" s="6">
        <f>SUM(E20:E22)</f>
        <v>13034000</v>
      </c>
    </row>
    <row r="25" spans="2:5" ht="18" customHeight="1">
      <c r="B25" s="10" t="s">
        <v>41</v>
      </c>
      <c r="C25" s="6">
        <f>C9+C16+C23</f>
        <v>53478000</v>
      </c>
      <c r="D25" s="6">
        <f>D9+D16+D23</f>
        <v>16396000</v>
      </c>
      <c r="E25" s="6">
        <f>E9+E16+E23</f>
        <v>37082000</v>
      </c>
    </row>
  </sheetData>
  <sheetProtection sheet="1" objects="1" scenarios="1"/>
  <mergeCells count="13">
    <mergeCell ref="E10:E12"/>
    <mergeCell ref="B10:B12"/>
    <mergeCell ref="C10:C12"/>
    <mergeCell ref="B2:E2"/>
    <mergeCell ref="E17:E19"/>
    <mergeCell ref="B3:B5"/>
    <mergeCell ref="D3:D5"/>
    <mergeCell ref="E3:E5"/>
    <mergeCell ref="C3:C5"/>
    <mergeCell ref="B17:B19"/>
    <mergeCell ref="C17:C19"/>
    <mergeCell ref="D17:D19"/>
    <mergeCell ref="D10:D12"/>
  </mergeCells>
  <pageMargins left="0.43" right="0.31" top="0.72" bottom="1" header="0.5" footer="0.5"/>
  <pageSetup paperSize="9" scale="83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1:AA64"/>
  <sheetViews>
    <sheetView showGridLines="0" zoomScale="196" zoomScaleNormal="196" zoomScaleSheetLayoutView="28" zoomScalePageLayoutView="49" workbookViewId="0">
      <selection activeCell="B10" sqref="B10"/>
    </sheetView>
  </sheetViews>
  <sheetFormatPr defaultColWidth="8.85546875" defaultRowHeight="12.75"/>
  <cols>
    <col min="1" max="1" width="1.7109375" style="5" customWidth="1"/>
    <col min="2" max="2" width="32.28515625" style="5" customWidth="1"/>
    <col min="3" max="3" width="11.140625" style="5" customWidth="1"/>
    <col min="4" max="4" width="8.42578125" style="5" customWidth="1"/>
    <col min="5" max="5" width="14.28515625" style="5" customWidth="1"/>
    <col min="6" max="6" width="9.28515625" style="5" customWidth="1"/>
    <col min="7" max="14" width="14.28515625" style="5" customWidth="1"/>
    <col min="15" max="15" width="3" style="5" customWidth="1"/>
    <col min="16" max="16384" width="8.85546875" style="5"/>
  </cols>
  <sheetData>
    <row r="1" spans="2:27">
      <c r="B1" s="25"/>
      <c r="C1" s="25"/>
      <c r="D1" s="25"/>
    </row>
    <row r="2" spans="2:27" ht="23.45" customHeight="1">
      <c r="B2" s="17" t="s">
        <v>67</v>
      </c>
      <c r="C2" s="17"/>
      <c r="D2" s="17"/>
    </row>
    <row r="3" spans="2:27" ht="13.9" customHeight="1">
      <c r="B3" s="173" t="s">
        <v>45</v>
      </c>
      <c r="C3" s="184" t="s">
        <v>49</v>
      </c>
      <c r="D3" s="185"/>
      <c r="E3" s="178" t="s">
        <v>68</v>
      </c>
      <c r="F3" s="179"/>
      <c r="G3" s="139" t="s">
        <v>78</v>
      </c>
      <c r="H3" s="139"/>
      <c r="I3" s="139"/>
      <c r="J3" s="139"/>
      <c r="K3" s="166" t="s">
        <v>15</v>
      </c>
      <c r="L3" s="166"/>
      <c r="M3" s="166"/>
      <c r="N3" s="166"/>
    </row>
    <row r="4" spans="2:27" ht="27.6" customHeight="1">
      <c r="B4" s="174"/>
      <c r="C4" s="186"/>
      <c r="D4" s="187"/>
      <c r="E4" s="180"/>
      <c r="F4" s="181"/>
      <c r="G4" s="140" t="s">
        <v>69</v>
      </c>
      <c r="H4" s="140"/>
      <c r="I4" s="140"/>
      <c r="J4" s="140"/>
      <c r="K4" s="158" t="s">
        <v>70</v>
      </c>
      <c r="L4" s="158"/>
      <c r="M4" s="158"/>
      <c r="N4" s="158"/>
    </row>
    <row r="5" spans="2:27" ht="13.15" customHeight="1">
      <c r="B5" s="174"/>
      <c r="C5" s="170" t="s">
        <v>35</v>
      </c>
      <c r="D5" s="172" t="s">
        <v>46</v>
      </c>
      <c r="E5" s="182" t="s">
        <v>48</v>
      </c>
      <c r="F5" s="182" t="s">
        <v>47</v>
      </c>
      <c r="G5" s="151" t="s">
        <v>72</v>
      </c>
      <c r="H5" s="151" t="s">
        <v>73</v>
      </c>
      <c r="I5" s="151" t="s">
        <v>74</v>
      </c>
      <c r="J5" s="151" t="s">
        <v>71</v>
      </c>
      <c r="K5" s="151" t="s">
        <v>72</v>
      </c>
      <c r="L5" s="151" t="s">
        <v>73</v>
      </c>
      <c r="M5" s="151" t="s">
        <v>74</v>
      </c>
      <c r="N5" s="151" t="s">
        <v>71</v>
      </c>
    </row>
    <row r="6" spans="2:27" ht="13.15" customHeight="1">
      <c r="B6" s="174"/>
      <c r="C6" s="171"/>
      <c r="D6" s="172"/>
      <c r="E6" s="183"/>
      <c r="F6" s="183"/>
      <c r="G6" s="151"/>
      <c r="H6" s="151"/>
      <c r="I6" s="151"/>
      <c r="J6" s="151"/>
      <c r="K6" s="151"/>
      <c r="L6" s="151"/>
      <c r="M6" s="151"/>
      <c r="N6" s="151"/>
    </row>
    <row r="7" spans="2:27" s="24" customFormat="1" ht="28.5">
      <c r="B7" s="44" t="s">
        <v>51</v>
      </c>
      <c r="C7" s="41">
        <f>COUNTIF('Plan 2021-2023'!$Y7:$Y85,"*А*")</f>
        <v>0</v>
      </c>
      <c r="D7" s="29">
        <f t="shared" ref="D7:D12" si="0">C7/C$13</f>
        <v>0</v>
      </c>
      <c r="E7" s="27">
        <f>SUMIF('Plan 2021-2023'!$Y7:$Y85,"*А*",'Plan 2021-2023'!E7:E85)</f>
        <v>0</v>
      </c>
      <c r="F7" s="29">
        <f t="shared" ref="F7:F12" si="1">E7/E$13</f>
        <v>0</v>
      </c>
      <c r="G7" s="31">
        <f>SUMIF('Plan 2021-2023'!$Y7:$Y85,"*А*",'Plan 2021-2023'!F7:F85)</f>
        <v>0</v>
      </c>
      <c r="H7" s="31">
        <f>SUMIF('Plan 2021-2023'!$Y7:$Y85,"*А*",'Plan 2021-2023'!G7:G85)</f>
        <v>0</v>
      </c>
      <c r="I7" s="31">
        <f>SUMIF('Plan 2021-2023'!$Y7:$Y85,"*А*",'Plan 2021-2023'!H7:H85)</f>
        <v>0</v>
      </c>
      <c r="J7" s="27">
        <f t="shared" ref="J7:J13" si="2">SUM(G7:I7)</f>
        <v>0</v>
      </c>
      <c r="K7" s="31">
        <f>SUMIF('Plan 2021-2023'!$Y7:$Y85,"*А*",'Plan 2021-2023'!R7:R85)</f>
        <v>0</v>
      </c>
      <c r="L7" s="31">
        <f>SUMIF('Plan 2021-2023'!$Y7:$Y85,"*А*",'Plan 2021-2023'!S7:S85)</f>
        <v>0</v>
      </c>
      <c r="M7" s="31">
        <f>SUMIF('Plan 2021-2023'!$Y7:$Y85,"*А*",'Plan 2021-2023'!T7:T85)</f>
        <v>0</v>
      </c>
      <c r="N7" s="27">
        <f t="shared" ref="N7:N13" si="3">SUM(K7:M7)</f>
        <v>0</v>
      </c>
    </row>
    <row r="8" spans="2:27" s="24" customFormat="1" ht="57">
      <c r="B8" s="44" t="s">
        <v>64</v>
      </c>
      <c r="C8" s="41">
        <f>COUNTIF('Plan 2021-2023'!$Y7:$Y85,"*Б*")</f>
        <v>8</v>
      </c>
      <c r="D8" s="29">
        <f t="shared" si="0"/>
        <v>0.21621621621621623</v>
      </c>
      <c r="E8" s="27">
        <f>SUMIF('Plan 2021-2023'!$Y7:$Y85,"*Б*",'Plan 2021-2023'!E7:E85)</f>
        <v>2005000</v>
      </c>
      <c r="F8" s="29">
        <f t="shared" si="1"/>
        <v>4.1141708047769524E-2</v>
      </c>
      <c r="G8" s="31">
        <f>SUMIF('Plan 2021-2023'!$Y7:$Y85,"*Б*",'Plan 2021-2023'!F7:F85)</f>
        <v>610000</v>
      </c>
      <c r="H8" s="31">
        <f>SUMIF('Plan 2021-2023'!$Y7:$Y85,"*Б*",'Plan 2021-2023'!G7:G85)</f>
        <v>660000</v>
      </c>
      <c r="I8" s="31">
        <f>SUMIF('Plan 2021-2023'!$Y7:$Y85,"*Б*",'Plan 2021-2023'!H7:H85)</f>
        <v>660000</v>
      </c>
      <c r="J8" s="27">
        <f t="shared" si="2"/>
        <v>1930000</v>
      </c>
      <c r="K8" s="31">
        <f>SUMIF('Plan 2021-2023'!$Y7:$Y85,"*б*",'Plan 2021-2023'!R7:R85)</f>
        <v>25000</v>
      </c>
      <c r="L8" s="31">
        <f>SUMIF('Plan 2021-2023'!$Y7:$Y85,"*Б*",'Plan 2021-2023'!S7:S85)</f>
        <v>25000</v>
      </c>
      <c r="M8" s="31">
        <f>SUMIF('Plan 2021-2023'!$Y7:$Y85,"*Б*",'Plan 2021-2023'!T7:T85)</f>
        <v>25000</v>
      </c>
      <c r="N8" s="27">
        <f t="shared" si="3"/>
        <v>75000</v>
      </c>
    </row>
    <row r="9" spans="2:27" s="24" customFormat="1" ht="71.25">
      <c r="B9" s="44" t="s">
        <v>52</v>
      </c>
      <c r="C9" s="41">
        <f>COUNTIF('Plan 2021-2023'!$Y7:$Y85,"*Ц*")</f>
        <v>1</v>
      </c>
      <c r="D9" s="29">
        <f t="shared" si="0"/>
        <v>2.7027027027027029E-2</v>
      </c>
      <c r="E9" s="27">
        <f>SUMIF('Plan 2021-2023'!$Y7:$Y85,"*Ц*",'Plan 2021-2023'!E7:E85)</f>
        <v>5400000</v>
      </c>
      <c r="F9" s="29">
        <f t="shared" si="1"/>
        <v>0.11080559773464112</v>
      </c>
      <c r="G9" s="31">
        <f>SUMIF('Plan 2021-2023'!$Y7:$Y85,"*Ц*",'Plan 2021-2023'!F7:F85)</f>
        <v>0</v>
      </c>
      <c r="H9" s="31">
        <f>SUMIF('Plan 2021-2023'!$Y7:$Y85,"*Ц*",'Plan 2021-2023'!G7:G85)</f>
        <v>0</v>
      </c>
      <c r="I9" s="31">
        <f>SUMIF('Plan 2021-2023'!$Y7:$Y85,"*Ц*",'Plan 2021-2023'!H7:H85)</f>
        <v>0</v>
      </c>
      <c r="J9" s="27">
        <f t="shared" si="2"/>
        <v>0</v>
      </c>
      <c r="K9" s="31">
        <f>SUMIF('Plan 2021-2023'!$Y7:$Y85,"*Ц*",'Plan 2021-2023'!R7:R85)</f>
        <v>1800000</v>
      </c>
      <c r="L9" s="31">
        <f>SUMIF('Plan 2021-2023'!$Y7:$Y85,"*Ц*",'Plan 2021-2023'!S7:S85)</f>
        <v>1800000</v>
      </c>
      <c r="M9" s="31">
        <f>SUMIF('Plan 2021-2023'!$Y7:$Y85,"*Ц*",'Plan 2021-2023'!T7:T85)</f>
        <v>1800000</v>
      </c>
      <c r="N9" s="27">
        <f t="shared" si="3"/>
        <v>5400000</v>
      </c>
      <c r="P9" s="175"/>
      <c r="Q9" s="176"/>
      <c r="R9" s="176"/>
      <c r="S9" s="176"/>
      <c r="T9" s="176"/>
      <c r="U9" s="176"/>
      <c r="V9" s="176"/>
      <c r="W9" s="176"/>
      <c r="X9" s="176"/>
      <c r="Y9" s="33"/>
      <c r="Z9" s="33"/>
      <c r="AA9" s="33"/>
    </row>
    <row r="10" spans="2:27" s="24" customFormat="1" ht="85.5">
      <c r="B10" s="44" t="s">
        <v>65</v>
      </c>
      <c r="C10" s="41">
        <f>COUNTIF('Plan 2021-2023'!$Y7:$Y85,"*Д*")</f>
        <v>0</v>
      </c>
      <c r="D10" s="29">
        <f t="shared" si="0"/>
        <v>0</v>
      </c>
      <c r="E10" s="27">
        <f>SUMIF('Plan 2021-2023'!$Y7:$Y85,"*Д*",'Plan 2021-2023'!E7:E85)</f>
        <v>0</v>
      </c>
      <c r="F10" s="29">
        <f t="shared" si="1"/>
        <v>0</v>
      </c>
      <c r="G10" s="31">
        <f>SUMIF('Plan 2021-2023'!$Y7:$Y85,"*Д*",'Plan 2021-2023'!F7:F85)</f>
        <v>0</v>
      </c>
      <c r="H10" s="31">
        <f>SUMIF('Plan 2021-2023'!$Y7:$Y85,"*Д*",'Plan 2021-2023'!G7:G85)</f>
        <v>0</v>
      </c>
      <c r="I10" s="31">
        <f>SUMIF('Plan 2021-2023'!$Y7:$Y85,"*Д*",'Plan 2021-2023'!H7:H85)</f>
        <v>0</v>
      </c>
      <c r="J10" s="27">
        <f t="shared" si="2"/>
        <v>0</v>
      </c>
      <c r="K10" s="31">
        <f>SUMIF('Plan 2021-2023'!$Y7:$Y85,"*Д*",'Plan 2021-2023'!R7:R85)</f>
        <v>0</v>
      </c>
      <c r="L10" s="31">
        <f>SUMIF('Plan 2021-2023'!$Y7:$Y85,"*Д*",'Plan 2021-2023'!S7:S85)</f>
        <v>0</v>
      </c>
      <c r="M10" s="31">
        <f>SUMIF('Plan 2021-2023'!$Y7:$Y85,"*Д*",'Plan 2021-2023'!T7:T85)</f>
        <v>0</v>
      </c>
      <c r="N10" s="27">
        <f t="shared" si="3"/>
        <v>0</v>
      </c>
    </row>
    <row r="11" spans="2:27" s="24" customFormat="1" ht="60" customHeight="1">
      <c r="B11" s="44" t="s">
        <v>66</v>
      </c>
      <c r="C11" s="41">
        <f>COUNTIF('Plan 2021-2023'!$Y6:$Y84,"*Е*")</f>
        <v>2</v>
      </c>
      <c r="D11" s="29">
        <f t="shared" si="0"/>
        <v>5.4054054054054057E-2</v>
      </c>
      <c r="E11" s="27">
        <f>SUMIF('Plan 2021-2023'!$Y7:$Y85,"*Е*",'Plan 2021-2023'!E7:E85)</f>
        <v>740000</v>
      </c>
      <c r="F11" s="29">
        <f t="shared" si="1"/>
        <v>1.5184470800673042E-2</v>
      </c>
      <c r="G11" s="31">
        <f>SUMIF('Plan 2021-2023'!$Y7:$Y85,"*Е*",'Plan 2021-2023'!F7:F85)</f>
        <v>740000</v>
      </c>
      <c r="H11" s="31">
        <f>SUMIF('Plan 2021-2023'!$Y7:$Y85,"*Е*",'Plan 2021-2023'!G7:G85)</f>
        <v>0</v>
      </c>
      <c r="I11" s="31">
        <f>SUMIF('Plan 2021-2023'!$Y7:$Y85,"*Е*",'Plan 2021-2023'!H7:H85)</f>
        <v>0</v>
      </c>
      <c r="J11" s="27">
        <f t="shared" si="2"/>
        <v>740000</v>
      </c>
      <c r="K11" s="31">
        <f>SUMIF('Plan 2021-2023'!$Y7:$Y85,"*Е*",'Plan 2021-2023'!R7:R85)</f>
        <v>0</v>
      </c>
      <c r="L11" s="31">
        <f>SUMIF('Plan 2021-2023'!$Y7:$Y85,"*Е*",'Plan 2021-2023'!S7:S85)</f>
        <v>0</v>
      </c>
      <c r="M11" s="31">
        <f>SUMIF('Plan 2021-2023'!$Y7:$Y85,"*Е*",'Plan 2021-2023'!T7:T85)</f>
        <v>0</v>
      </c>
      <c r="N11" s="27">
        <f t="shared" si="3"/>
        <v>0</v>
      </c>
    </row>
    <row r="12" spans="2:27" s="24" customFormat="1" ht="28.5">
      <c r="B12" s="45" t="s">
        <v>76</v>
      </c>
      <c r="C12" s="42">
        <f>COUNTIF('Plan 2021-2023'!$Y7:$Y85,"&gt;0")</f>
        <v>26</v>
      </c>
      <c r="D12" s="29">
        <f t="shared" si="0"/>
        <v>0.70270270270270274</v>
      </c>
      <c r="E12" s="34">
        <f>SUMIF('Plan 2021-2023'!$Y7:$Y85,"&gt;0",'Plan 2021-2023'!E7:E85)</f>
        <v>40589000</v>
      </c>
      <c r="F12" s="29">
        <f t="shared" si="1"/>
        <v>0.83286822341691635</v>
      </c>
      <c r="G12" s="35">
        <f>SUMIF('Plan 2021-2023'!$Y7:$Y85,"&gt;0",'Plan 2021-2023'!F7:F85)</f>
        <v>8654000</v>
      </c>
      <c r="H12" s="35">
        <f>SUMIF('Plan 2021-2023'!$Y7:$Y85,"&gt;0",'Plan 2021-2023'!G7:G85)</f>
        <v>2019000</v>
      </c>
      <c r="I12" s="35">
        <f>SUMIF('Plan 2021-2023'!$Y7:$Y85,"&gt;0",'Plan 2021-2023'!H7:H85)</f>
        <v>2019000</v>
      </c>
      <c r="J12" s="34">
        <f t="shared" si="2"/>
        <v>12692000</v>
      </c>
      <c r="K12" s="35">
        <f>SUMIF('Plan 2021-2023'!$Y7:$Y85,"&gt;0",'Plan 2021-2023'!R7:R85)</f>
        <v>1224000</v>
      </c>
      <c r="L12" s="35">
        <f>SUMIF('Plan 2021-2023'!$Y7:$Y85,"&gt;0",'Plan 2021-2023'!S7:S85)</f>
        <v>16564000</v>
      </c>
      <c r="M12" s="35">
        <f>SUMIF('Plan 2021-2023'!$Y7:$Y85,"&gt;0",'Plan 2021-2023'!T7:T85)</f>
        <v>10109000</v>
      </c>
      <c r="N12" s="34">
        <f t="shared" si="3"/>
        <v>27897000</v>
      </c>
    </row>
    <row r="13" spans="2:27" ht="49.9" customHeight="1">
      <c r="B13" s="43" t="s">
        <v>42</v>
      </c>
      <c r="C13" s="28">
        <f>SUM(C7:C12)</f>
        <v>37</v>
      </c>
      <c r="D13" s="30">
        <f>SUM(D7:D12)</f>
        <v>1</v>
      </c>
      <c r="E13" s="27">
        <f t="shared" ref="E13:M13" si="4">SUM(E7:E12)</f>
        <v>48734000</v>
      </c>
      <c r="F13" s="30">
        <f>SUM(F7:F12)</f>
        <v>1</v>
      </c>
      <c r="G13" s="32">
        <f t="shared" si="4"/>
        <v>10004000</v>
      </c>
      <c r="H13" s="32">
        <f t="shared" si="4"/>
        <v>2679000</v>
      </c>
      <c r="I13" s="32">
        <f t="shared" si="4"/>
        <v>2679000</v>
      </c>
      <c r="J13" s="27">
        <f t="shared" si="2"/>
        <v>15362000</v>
      </c>
      <c r="K13" s="32">
        <f t="shared" si="4"/>
        <v>3049000</v>
      </c>
      <c r="L13" s="32">
        <f t="shared" si="4"/>
        <v>18389000</v>
      </c>
      <c r="M13" s="32">
        <f t="shared" si="4"/>
        <v>11934000</v>
      </c>
      <c r="N13" s="27">
        <f t="shared" si="3"/>
        <v>33372000</v>
      </c>
      <c r="P13" s="175"/>
      <c r="Q13" s="176"/>
      <c r="R13" s="176"/>
      <c r="S13" s="176"/>
      <c r="T13" s="176"/>
      <c r="U13" s="176"/>
      <c r="V13" s="176"/>
      <c r="W13" s="176"/>
      <c r="X13" s="176"/>
    </row>
    <row r="15" spans="2:27" s="7" customFormat="1" ht="13.9" customHeight="1">
      <c r="B15" s="177" t="s">
        <v>81</v>
      </c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</row>
    <row r="16" spans="2:27"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</row>
    <row r="17" spans="2:14">
      <c r="B17" s="177"/>
      <c r="C17" s="177"/>
      <c r="D17" s="177"/>
      <c r="E17" s="177"/>
      <c r="F17" s="177"/>
      <c r="G17" s="177"/>
      <c r="H17" s="177"/>
      <c r="I17" s="177"/>
      <c r="J17" s="177"/>
      <c r="K17" s="177"/>
      <c r="L17" s="177"/>
      <c r="M17" s="177"/>
      <c r="N17" s="177"/>
    </row>
    <row r="18" spans="2:14"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</row>
    <row r="23" spans="2:14" ht="18">
      <c r="E23" s="26"/>
      <c r="F23" s="26"/>
    </row>
    <row r="60" spans="2:2" ht="38.450000000000003" customHeight="1"/>
    <row r="64" spans="2:2">
      <c r="B64" s="37"/>
    </row>
  </sheetData>
  <sheetProtection sheet="1" objects="1" scenarios="1"/>
  <mergeCells count="22">
    <mergeCell ref="P9:X9"/>
    <mergeCell ref="P13:X13"/>
    <mergeCell ref="B15:N18"/>
    <mergeCell ref="E3:F4"/>
    <mergeCell ref="E5:E6"/>
    <mergeCell ref="F5:F6"/>
    <mergeCell ref="L5:L6"/>
    <mergeCell ref="M5:M6"/>
    <mergeCell ref="N5:N6"/>
    <mergeCell ref="C3:D4"/>
    <mergeCell ref="G4:J4"/>
    <mergeCell ref="K4:N4"/>
    <mergeCell ref="G5:G6"/>
    <mergeCell ref="H5:H6"/>
    <mergeCell ref="I5:I6"/>
    <mergeCell ref="J5:J6"/>
    <mergeCell ref="C5:C6"/>
    <mergeCell ref="D5:D6"/>
    <mergeCell ref="K5:K6"/>
    <mergeCell ref="B3:B6"/>
    <mergeCell ref="G3:J3"/>
    <mergeCell ref="K3:N3"/>
  </mergeCells>
  <printOptions horizontalCentered="1"/>
  <pageMargins left="0.2" right="0.2" top="0.22" bottom="0.49" header="0.5" footer="0.34"/>
  <pageSetup paperSize="9" scale="5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Upute</vt:lpstr>
      <vt:lpstr>Plan 2021-2023</vt:lpstr>
      <vt:lpstr>Ukupno po sektorima</vt:lpstr>
      <vt:lpstr>Ukupno po godinama</vt:lpstr>
      <vt:lpstr>Ukupno po A-E klasama</vt:lpstr>
      <vt:lpstr>'Plan 2021-2023'!Print_Area</vt:lpstr>
    </vt:vector>
  </TitlesOfParts>
  <Company>UNDP Bosnia and Herzegovina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msutonwilliams</dc:creator>
  <cp:lastModifiedBy>atodorovic</cp:lastModifiedBy>
  <cp:lastPrinted>2018-12-14T12:27:31Z</cp:lastPrinted>
  <dcterms:created xsi:type="dcterms:W3CDTF">2013-10-16T07:47:36Z</dcterms:created>
  <dcterms:modified xsi:type="dcterms:W3CDTF">2021-04-16T12:55:32Z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