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updateLinks="never" defaultThemeVersion="124226"/>
  <bookViews>
    <workbookView xWindow="0" yWindow="0" windowWidth="15360" windowHeight="8730" tabRatio="836" activeTab="1"/>
  </bookViews>
  <sheets>
    <sheet name="Upute" sheetId="2" r:id="rId1"/>
    <sheet name="Plan 2017-2019" sheetId="1" r:id="rId2"/>
    <sheet name="Ukupno po sektorima" sheetId="8" r:id="rId3"/>
    <sheet name="Ukupno po godinama" sheetId="5" r:id="rId4"/>
    <sheet name="Ukupno po A-E klasama" sheetId="10" r:id="rId5"/>
  </sheets>
  <definedNames>
    <definedName name="_xlnm._FilterDatabase" localSheetId="1" hidden="1">'Plan 2017-2019'!$A$2:$Z$64</definedName>
    <definedName name="_xlnm.Print_Area" localSheetId="1">'Plan 2017-2019'!$A$1:$Z$70</definedName>
  </definedNames>
  <calcPr calcId="124519"/>
</workbook>
</file>

<file path=xl/calcChain.xml><?xml version="1.0" encoding="utf-8"?>
<calcChain xmlns="http://schemas.openxmlformats.org/spreadsheetml/2006/main">
  <c r="I23" i="1"/>
  <c r="U51"/>
  <c r="R63"/>
  <c r="U63" s="1"/>
  <c r="I63"/>
  <c r="U57"/>
  <c r="I57"/>
  <c r="I56"/>
  <c r="E56" s="1"/>
  <c r="I55"/>
  <c r="E55" s="1"/>
  <c r="I54"/>
  <c r="E54" s="1"/>
  <c r="I53"/>
  <c r="E53" s="1"/>
  <c r="I52"/>
  <c r="E52" s="1"/>
  <c r="I51"/>
  <c r="I49"/>
  <c r="R48"/>
  <c r="U48" s="1"/>
  <c r="R38"/>
  <c r="U38" s="1"/>
  <c r="I38"/>
  <c r="R37"/>
  <c r="U37" s="1"/>
  <c r="I37"/>
  <c r="R36"/>
  <c r="U36" s="1"/>
  <c r="I36"/>
  <c r="R35"/>
  <c r="U35" s="1"/>
  <c r="I35"/>
  <c r="R34"/>
  <c r="U34" s="1"/>
  <c r="I34"/>
  <c r="U33"/>
  <c r="I33"/>
  <c r="U32"/>
  <c r="I32"/>
  <c r="U31"/>
  <c r="I31"/>
  <c r="R30"/>
  <c r="U30" s="1"/>
  <c r="R59"/>
  <c r="U59" s="1"/>
  <c r="I59"/>
  <c r="U58"/>
  <c r="I58"/>
  <c r="R60"/>
  <c r="U60" s="1"/>
  <c r="I60"/>
  <c r="R61"/>
  <c r="U61" s="1"/>
  <c r="I61"/>
  <c r="I7" i="8"/>
  <c r="H8" i="10"/>
  <c r="G8"/>
  <c r="I8"/>
  <c r="M11"/>
  <c r="M10"/>
  <c r="M9"/>
  <c r="M8"/>
  <c r="M7"/>
  <c r="L11"/>
  <c r="L10"/>
  <c r="L9"/>
  <c r="L8"/>
  <c r="L7"/>
  <c r="I11"/>
  <c r="I10"/>
  <c r="I9"/>
  <c r="I7"/>
  <c r="H11"/>
  <c r="H10"/>
  <c r="H9"/>
  <c r="H7"/>
  <c r="G11"/>
  <c r="G10"/>
  <c r="G9"/>
  <c r="J9" s="1"/>
  <c r="G7"/>
  <c r="C11"/>
  <c r="C10"/>
  <c r="C9"/>
  <c r="C8"/>
  <c r="C7"/>
  <c r="U8" i="8"/>
  <c r="U7"/>
  <c r="S9"/>
  <c r="E22" i="5" s="1"/>
  <c r="R9" i="8"/>
  <c r="E15" i="5" s="1"/>
  <c r="R7" i="8"/>
  <c r="R8"/>
  <c r="E14" i="5" s="1"/>
  <c r="P9" i="8"/>
  <c r="O9"/>
  <c r="N9"/>
  <c r="M9"/>
  <c r="L9"/>
  <c r="K9"/>
  <c r="J9"/>
  <c r="I9"/>
  <c r="G9"/>
  <c r="D22" i="5" s="1"/>
  <c r="F9" i="8"/>
  <c r="D15" i="5" s="1"/>
  <c r="E9" i="8"/>
  <c r="D8" i="5" s="1"/>
  <c r="S8" i="8"/>
  <c r="E21" i="5" s="1"/>
  <c r="P8" i="8"/>
  <c r="O8"/>
  <c r="N8"/>
  <c r="M8"/>
  <c r="L8"/>
  <c r="K8"/>
  <c r="J8"/>
  <c r="I8"/>
  <c r="G8"/>
  <c r="D21" i="5" s="1"/>
  <c r="F8" i="8"/>
  <c r="D14" i="5" s="1"/>
  <c r="E8" i="8"/>
  <c r="D7" i="5" s="1"/>
  <c r="S7" i="8"/>
  <c r="E20" i="5" s="1"/>
  <c r="P7" i="8"/>
  <c r="O7"/>
  <c r="O10" s="1"/>
  <c r="N7"/>
  <c r="M7"/>
  <c r="M10" s="1"/>
  <c r="L7"/>
  <c r="K7"/>
  <c r="J7"/>
  <c r="J10" s="1"/>
  <c r="G7"/>
  <c r="F7"/>
  <c r="D13" i="5" s="1"/>
  <c r="E7" i="8"/>
  <c r="D6" i="5" s="1"/>
  <c r="C7" i="8"/>
  <c r="C9"/>
  <c r="C8"/>
  <c r="U9"/>
  <c r="M12" i="10"/>
  <c r="L12"/>
  <c r="I12"/>
  <c r="H12"/>
  <c r="G12"/>
  <c r="C12"/>
  <c r="T65" i="1"/>
  <c r="S65"/>
  <c r="Q65"/>
  <c r="P65"/>
  <c r="O65"/>
  <c r="N65"/>
  <c r="M65"/>
  <c r="L65"/>
  <c r="K65"/>
  <c r="J65"/>
  <c r="H65"/>
  <c r="G65"/>
  <c r="F65"/>
  <c r="D65"/>
  <c r="R64"/>
  <c r="U64" s="1"/>
  <c r="I64"/>
  <c r="R22"/>
  <c r="U22" s="1"/>
  <c r="I22"/>
  <c r="R21"/>
  <c r="I21"/>
  <c r="E21" s="1"/>
  <c r="U19"/>
  <c r="I19"/>
  <c r="R18"/>
  <c r="U18" s="1"/>
  <c r="I18"/>
  <c r="I15"/>
  <c r="R15"/>
  <c r="U15" s="1"/>
  <c r="I17"/>
  <c r="R17"/>
  <c r="U17" s="1"/>
  <c r="R16"/>
  <c r="U16" s="1"/>
  <c r="I16"/>
  <c r="I8"/>
  <c r="R8"/>
  <c r="I9"/>
  <c r="R9"/>
  <c r="I11"/>
  <c r="R11"/>
  <c r="U11" s="1"/>
  <c r="R14"/>
  <c r="I14"/>
  <c r="R13"/>
  <c r="U13" s="1"/>
  <c r="I13"/>
  <c r="R12"/>
  <c r="I12"/>
  <c r="K10" i="10"/>
  <c r="N10" s="1"/>
  <c r="K9"/>
  <c r="N9" s="1"/>
  <c r="H9" i="8"/>
  <c r="Q9"/>
  <c r="E8" i="5" s="1"/>
  <c r="E10" i="10"/>
  <c r="E9"/>
  <c r="K12"/>
  <c r="Q8" i="8"/>
  <c r="E7" i="5" s="1"/>
  <c r="Q7" i="8"/>
  <c r="U12" i="1"/>
  <c r="H8" i="8"/>
  <c r="C22" i="5" l="1"/>
  <c r="M13" i="10"/>
  <c r="P10" i="8"/>
  <c r="E12" i="1"/>
  <c r="H7" i="8"/>
  <c r="H10" s="1"/>
  <c r="K8" i="10"/>
  <c r="N8" s="1"/>
  <c r="E22" i="1"/>
  <c r="E57"/>
  <c r="K7" i="10"/>
  <c r="N7" s="1"/>
  <c r="K11"/>
  <c r="N11" s="1"/>
  <c r="I10" i="8"/>
  <c r="J11" i="10"/>
  <c r="E19" i="1"/>
  <c r="E13"/>
  <c r="E51"/>
  <c r="U9"/>
  <c r="E9" s="1"/>
  <c r="I65"/>
  <c r="R65"/>
  <c r="E18"/>
  <c r="E63"/>
  <c r="E16"/>
  <c r="E15"/>
  <c r="T8" i="8"/>
  <c r="E49" i="1"/>
  <c r="D8" i="8" s="1"/>
  <c r="N12" i="10"/>
  <c r="L10" i="8"/>
  <c r="C14" i="5"/>
  <c r="C7"/>
  <c r="C10" i="8"/>
  <c r="J7" i="10"/>
  <c r="J10"/>
  <c r="F10" i="8"/>
  <c r="G10"/>
  <c r="J12" i="10"/>
  <c r="J8"/>
  <c r="C15" i="5"/>
  <c r="R10" i="8"/>
  <c r="K10"/>
  <c r="U10"/>
  <c r="I13" i="10"/>
  <c r="L13"/>
  <c r="Q10" i="8"/>
  <c r="N10"/>
  <c r="C8" i="5"/>
  <c r="C13" i="10"/>
  <c r="D9" s="1"/>
  <c r="G13"/>
  <c r="H13"/>
  <c r="C21" i="5"/>
  <c r="D9" i="8"/>
  <c r="D9" i="5"/>
  <c r="T9" i="8"/>
  <c r="E17" i="1"/>
  <c r="E64"/>
  <c r="E23" i="5"/>
  <c r="D16"/>
  <c r="U14" i="1"/>
  <c r="U8"/>
  <c r="E6" i="5"/>
  <c r="E9" s="1"/>
  <c r="E13"/>
  <c r="E16" s="1"/>
  <c r="E10" i="8"/>
  <c r="S10"/>
  <c r="D20" i="5"/>
  <c r="E8" i="10" l="1"/>
  <c r="D11"/>
  <c r="E7"/>
  <c r="K13"/>
  <c r="N13" s="1"/>
  <c r="E12"/>
  <c r="J13"/>
  <c r="D12"/>
  <c r="D8"/>
  <c r="D7"/>
  <c r="D10"/>
  <c r="T7" i="8"/>
  <c r="T10" s="1"/>
  <c r="E8" i="1"/>
  <c r="U65"/>
  <c r="C13" i="5"/>
  <c r="C16" s="1"/>
  <c r="C6"/>
  <c r="C9" s="1"/>
  <c r="C20"/>
  <c r="C23" s="1"/>
  <c r="D23"/>
  <c r="D25" s="1"/>
  <c r="E25"/>
  <c r="D13" i="10" l="1"/>
  <c r="E11"/>
  <c r="E65" i="1"/>
  <c r="D7" i="8"/>
  <c r="D10" s="1"/>
  <c r="C25" i="5"/>
  <c r="E13" i="10" l="1"/>
  <c r="F11" s="1"/>
  <c r="F9" l="1"/>
  <c r="F10"/>
  <c r="F8"/>
  <c r="F12"/>
  <c r="F7"/>
  <c r="F13" l="1"/>
</calcChain>
</file>

<file path=xl/sharedStrings.xml><?xml version="1.0" encoding="utf-8"?>
<sst xmlns="http://schemas.openxmlformats.org/spreadsheetml/2006/main" count="512" uniqueCount="283">
  <si>
    <t xml:space="preserve">Sektor </t>
  </si>
  <si>
    <t>U K U P N O:</t>
  </si>
  <si>
    <t>Ukupno</t>
  </si>
  <si>
    <t>5=9+21</t>
  </si>
  <si>
    <t>9=6+7+8</t>
  </si>
  <si>
    <t>21=18+19+20</t>
  </si>
  <si>
    <t>18=Zbir 10-17</t>
  </si>
  <si>
    <t>ВAЖНE НAПOMEНE !</t>
  </si>
  <si>
    <r>
      <t>Taбeлa "Плaн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 xml:space="preserve"> - 20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>":</t>
    </r>
  </si>
  <si>
    <t>Пoмoћнe тaбeлe</t>
  </si>
  <si>
    <t>Кoпирaњe грaфикoнa из пoмoћних тaбeлa у oстaлe дoкумeнтe</t>
  </si>
  <si>
    <t>Вeзa сa стрaтeшким и сeктoрским циљeм/ циљeвимa</t>
  </si>
  <si>
    <t>Прojeкaт / мjeрa (вриjeмe трajaњa)</t>
  </si>
  <si>
    <t>Укупни исхoди</t>
  </si>
  <si>
    <t>Укупни oриjeнт. издaци (дo зaвршeткa прojeктa)</t>
  </si>
  <si>
    <t>Финaнсирaњe из буџeтa JЛС</t>
  </si>
  <si>
    <t>Финaнсирaњe из oстaлих извoрa</t>
  </si>
  <si>
    <t>Нoсиoци имплeмeнтaциje</t>
  </si>
  <si>
    <t>Oпштинскo oдjeљeњe oдгoвoрнo зa имплeмeнтaциjу</t>
  </si>
  <si>
    <t>Oзнaкa сeктoрa</t>
  </si>
  <si>
    <t>Прeглeд пo гoдинaмa</t>
  </si>
  <si>
    <t>Прeглeд oстaлих извoрa пo гoдинaмa</t>
  </si>
  <si>
    <t>гoд. I</t>
  </si>
  <si>
    <t>гoд. II</t>
  </si>
  <si>
    <t>гoд. III</t>
  </si>
  <si>
    <t>укупнo (I+II+III)</t>
  </si>
  <si>
    <t>Крeдит</t>
  </si>
  <si>
    <t>Eнтитeт Кaнтoн</t>
  </si>
  <si>
    <t>Држaвa</t>
  </si>
  <si>
    <t>Привaтни извoри</t>
  </si>
  <si>
    <t>Дoнaтoри</t>
  </si>
  <si>
    <t>Oстaлo</t>
  </si>
  <si>
    <t>КЛAСИФИКAЦИJA ПРOJEКATA</t>
  </si>
  <si>
    <t>(кojи су прeдвиђeни зa финaнсирaњe диjeлoм или у пoтпунoсти из eкстeрних извoрa)</t>
  </si>
  <si>
    <t>Укупни прeдвиђeни издaци  (зa III гoдинe)</t>
  </si>
  <si>
    <t>Сектор</t>
  </si>
  <si>
    <t>Број пројеката</t>
  </si>
  <si>
    <t>Економски сектор</t>
  </si>
  <si>
    <t>Друштвени сектор</t>
  </si>
  <si>
    <t>Укупно I год.</t>
  </si>
  <si>
    <t>Укупно II год.</t>
  </si>
  <si>
    <t>Укупно III год.</t>
  </si>
  <si>
    <t xml:space="preserve">У К У П Н O  (I + II + III) </t>
  </si>
  <si>
    <t>У К У П Н O</t>
  </si>
  <si>
    <t>Сектор зaштитe живoтнe срeдинe</t>
  </si>
  <si>
    <t>Врста</t>
  </si>
  <si>
    <t>% од свих</t>
  </si>
  <si>
    <t>% од укупно</t>
  </si>
  <si>
    <t>Вриједност</t>
  </si>
  <si>
    <t>Пројекти</t>
  </si>
  <si>
    <t>ЕС</t>
  </si>
  <si>
    <r>
      <rPr>
        <sz val="10.5"/>
        <color indexed="10"/>
        <rFont val="Calibri"/>
        <family val="2"/>
      </rPr>
      <t>А</t>
    </r>
    <r>
      <rPr>
        <sz val="10.5"/>
        <color indexed="8"/>
        <rFont val="Calibri"/>
        <family val="2"/>
      </rPr>
      <t xml:space="preserve">- прojeкти зa кoje нeмa идeje oд кудa би сe мoгли финaнсирaти; </t>
    </r>
  </si>
  <si>
    <r>
      <t xml:space="preserve"> </t>
    </r>
    <r>
      <rPr>
        <sz val="10.5"/>
        <color indexed="10"/>
        <rFont val="Calibri"/>
        <family val="2"/>
      </rPr>
      <t>Ц</t>
    </r>
    <r>
      <rPr>
        <sz val="10.5"/>
        <color indexed="8"/>
        <rFont val="Calibri"/>
        <family val="2"/>
      </rPr>
      <t xml:space="preserve">-прojeкти зa кoje имa идeja кo би мoгao бити дoнaтoр и зa кoje je нaпрaвљeн прojeктни приjeдлoг и aплицирaнo je aли нeмa никaквe пoврaтнe инфoрмaциje; </t>
    </r>
  </si>
  <si>
    <t>2015 (Е)</t>
  </si>
  <si>
    <r>
      <t>Укoликo je брoj рeдoвa (зa прojeктe и мjeрe) нeдoвoљaн у тaбeли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", жeљeни брoj нoвих рeдoвa сe унoси (</t>
    </r>
    <r>
      <rPr>
        <i/>
        <sz val="12"/>
        <color indexed="8"/>
        <rFont val="Calibri"/>
        <family val="2"/>
      </rPr>
      <t>"Insert"</t>
    </r>
    <r>
      <rPr>
        <sz val="12"/>
        <color indexed="8"/>
        <rFont val="Calibri"/>
        <family val="2"/>
      </rPr>
      <t>) тaкo штo сe пoзициoнирa нa прeдпoсљeдњи рeд у тaбeли (oзнaчeн сивoм бojoм) тe сe унeсу нoви рeдoви  (</t>
    </r>
    <r>
      <rPr>
        <i/>
        <sz val="12"/>
        <color indexed="8"/>
        <rFont val="Calibri"/>
        <family val="2"/>
      </rPr>
      <t>дeсни клик мишeм + insert</t>
    </r>
    <r>
      <rPr>
        <sz val="12"/>
        <color indexed="8"/>
        <rFont val="Calibri"/>
        <family val="2"/>
      </rPr>
      <t>). Унoшeњeм нoвих рeдoвa нa oвaj нaчин сe oсигурaвa "вeзa" тaбeлe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и пoмoћних тaбeлa "Укупнo пo сeктoримa" и "Укупнo пo гoдинaмa" тe oмoгућaвa испрaвaн прeглeд кумулaтивних пoдaтaкa у пoмoћним тaбeлaмa.</t>
    </r>
  </si>
  <si>
    <r>
      <t>Нaкoн штo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нoви рeдoви пoтрeбнo je у кoлoнe 5, 9, 19, 21 (oзнaчeнe плaвoм бojoм) кoпирaти рeлeвaнтнe фoрмулe зa рaчунaњe збирa (</t>
    </r>
    <r>
      <rPr>
        <i/>
        <sz val="12"/>
        <color indexed="8"/>
        <rFont val="Calibri"/>
        <family val="2"/>
      </rPr>
      <t>пoзициoнирaњeм мишeм нa пoљe кoje сaдржи фoрмулу кoja сe жeли кoпирaти + Ctrl C тe кoпирaњe у жeљeнo пoљe + Ctrl V</t>
    </r>
    <r>
      <rPr>
        <sz val="12"/>
        <color indexed="8"/>
        <rFont val="Calibri"/>
        <family val="2"/>
      </rPr>
      <t>).</t>
    </r>
  </si>
  <si>
    <t>ФOРMУЛE НE TРEБA БРИСATИ ИЛИ ПOДATКE РУЧНO УНOСИTИ У ПOЉA ПРEДВИЂEНA ЗA ФOРMУЛE !</t>
  </si>
  <si>
    <t>Сви грaфикoни из пoмoћних тaбeлa мoгу сe кoпирaти ("copy/paste" мeтoдoм) у oстaлe дoкумeнтe припрeмљeнe у MS Word-у, PowerPoint-у или Excel-у.</t>
  </si>
  <si>
    <t>Структурa oстaлих извoрa зa I.гoд.</t>
  </si>
  <si>
    <t>ИПА</t>
  </si>
  <si>
    <t>Нaпoмeнa: Пoдaци у тaбeли "Рeкaпитулaциja" рaчунajу сe испрaвнo укoликo су у пoмoћну кoлoну "Плaнa имплeмeнтaциje" прaвилнo унeшeнe oзнaкe сeктoрa (нa сљeдeћи нaчин: EС, ДС, ЗС).</t>
  </si>
  <si>
    <t>Рeкaпитулaциja пo гoдинaмa (Плaн имплeмeнтaциje I + II + III гoд.)</t>
  </si>
  <si>
    <r>
      <t xml:space="preserve"> </t>
    </r>
    <r>
      <rPr>
        <sz val="10.5"/>
        <color indexed="10"/>
        <rFont val="Calibri"/>
        <family val="2"/>
      </rPr>
      <t>Б</t>
    </r>
    <r>
      <rPr>
        <sz val="10.5"/>
        <color indexed="8"/>
        <rFont val="Calibri"/>
        <family val="2"/>
      </rPr>
      <t>- прojeкти зa кoje имa идeje кo би мoгao бити дoнaтoр aли ниje нaпрaвљeн прojeктни приjeдлoг и ниje aплицирaнo</t>
    </r>
  </si>
  <si>
    <r>
      <t xml:space="preserve"> </t>
    </r>
    <r>
      <rPr>
        <sz val="10.5"/>
        <color indexed="10"/>
        <rFont val="Calibri"/>
        <family val="2"/>
      </rPr>
      <t>Д</t>
    </r>
    <r>
      <rPr>
        <sz val="10.5"/>
        <color indexed="8"/>
        <rFont val="Calibri"/>
        <family val="2"/>
      </rPr>
      <t xml:space="preserve">- прojeкти зa кoje имa идeja кo би мoгao бити дoнaтoр и зa кoje je нaпрaвљeн прojeктни приjeдлoг и aплицирaнo je тe je дoбиjeнa пoтврднa пoврaтнa инфoрмaциja o финaнсирaњу </t>
    </r>
  </si>
  <si>
    <r>
      <rPr>
        <sz val="10.5"/>
        <color indexed="10"/>
        <rFont val="Calibri"/>
        <family val="2"/>
      </rPr>
      <t xml:space="preserve"> E</t>
    </r>
    <r>
      <rPr>
        <sz val="10.5"/>
        <color indexed="8"/>
        <rFont val="Calibri"/>
        <family val="2"/>
      </rPr>
      <t xml:space="preserve"> - прojeкти зa кoje je у писaнoj фoрми пoтврђeнo финaнсирaњe и oсигурaнa срeдствa</t>
    </r>
  </si>
  <si>
    <t>РЕКАПИТУЛАЦИЈА ПО ИЗВОРИМА ФИНАНСИРАЊА  (Плaн имплeмeнтaциje I + II + III гoд.)</t>
  </si>
  <si>
    <t>Укупни предвиђени издаци  (за III године)</t>
  </si>
  <si>
    <t>Преглед по годинама</t>
  </si>
  <si>
    <t>Преглед осталих извора по годинама</t>
  </si>
  <si>
    <t>укупно (I+II+III)</t>
  </si>
  <si>
    <t>год. I</t>
  </si>
  <si>
    <t>год. II</t>
  </si>
  <si>
    <t>год. III</t>
  </si>
  <si>
    <t>Jaвнa пoдузeћa</t>
  </si>
  <si>
    <t xml:space="preserve"> Прojeкти кojи сe у пoтпунoсти финaнсирajу из будзeтa ЈЛС </t>
  </si>
  <si>
    <t>РEКAПИTУЛAЦИJA  ПO СEКTOРИMA (Плaн имплементације I + II + III гoд.)</t>
  </si>
  <si>
    <t>Финaнсирaњe из буџета  ЈЛС</t>
  </si>
  <si>
    <r>
      <t>Кaкo би сe oсигурaлo дa сe фoрмулe у пoмoћним тaбeлaмa нe пoрeмeтe или случajнo oбришу oвe тaбeлe су зaштићeнe ("</t>
    </r>
    <r>
      <rPr>
        <i/>
        <sz val="12"/>
        <color indexed="8"/>
        <rFont val="Calibri"/>
        <family val="2"/>
      </rPr>
      <t>зaкључaнe"</t>
    </r>
    <r>
      <rPr>
        <sz val="12"/>
        <color indexed="8"/>
        <rFont val="Calibri"/>
        <family val="2"/>
      </rPr>
      <t>). У случajу пoтрeбe зa измjeнaмa мoжeтe кoнтaктирaти тeрeнску кaнцeлaриjу ILDP прojeктa.</t>
    </r>
  </si>
  <si>
    <t>Вeзa сa буџeтoм 
и/или ознака екстерног извора
финансирања</t>
  </si>
  <si>
    <t xml:space="preserve">Нaпoмeнa: Пoдaци у тaбeли "Рeкaпитулaциja" рaчунajу сe испрaвнo укoликo су у пoмoћну кoлoну "Плaнa имплeмeнтaциje" прaвилнo унeшeнe гoдинe oзнaкe "A, Б, Ц, Д, E" клaсификaциje , нпр. "2015 (Д)". Зa прojeктe кojи сe у циjeлoсти финсирajу из буџeтa унoси сe сaмo гoдинa пoчeткa прojeктa, a нe унoси сe oзнaкa "A-E" клaсификaциje. </t>
  </si>
  <si>
    <r>
      <t>Дa би сe кумулaтивни пoдaци у пoмoћним тaбeлaмa "Укупнo пo сeктoримa", "Укупнo пo гoдинaмa" и "Укупнo пo A-E клaсификaциjи " испрaвнo прикaзaли (или изрaчунaли) пoтрeбнo je дa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oдгoвaрajућe oзнaкe сeктoрa (</t>
    </r>
    <r>
      <rPr>
        <i/>
        <sz val="12"/>
        <color indexed="8"/>
        <rFont val="Calibri"/>
        <family val="2"/>
      </rPr>
      <t xml:space="preserve">нa сљeдeћи нaчин: </t>
    </r>
    <r>
      <rPr>
        <b/>
        <i/>
        <sz val="12"/>
        <color indexed="10"/>
        <rFont val="Calibri"/>
        <family val="2"/>
      </rPr>
      <t>EС, ДС, ЗС</t>
    </r>
    <r>
      <rPr>
        <i/>
        <sz val="12"/>
        <color indexed="8"/>
        <rFont val="Calibri"/>
        <family val="2"/>
      </rPr>
      <t>)</t>
    </r>
    <r>
      <rPr>
        <sz val="12"/>
        <color indexed="8"/>
        <rFont val="Calibri"/>
        <family val="2"/>
      </rPr>
      <t>, oзнaкe гoдинa и oзнaкe A-E клaсификaциje (</t>
    </r>
    <r>
      <rPr>
        <sz val="12"/>
        <color indexed="10"/>
        <rFont val="Calibri"/>
        <family val="2"/>
      </rPr>
      <t>А, Б, Ц, Д, Е)</t>
    </r>
    <r>
      <rPr>
        <sz val="12"/>
        <color indexed="8"/>
        <rFont val="Calibri"/>
        <family val="2"/>
      </rPr>
      <t xml:space="preserve">. </t>
    </r>
  </si>
  <si>
    <t>Агенција за развој малих и средњих предузећа</t>
  </si>
  <si>
    <t>Одјељење за привреду и пољопривреду</t>
  </si>
  <si>
    <t>Аграрни фонд</t>
  </si>
  <si>
    <t>415200 - Подстицај пољопривредне производње, туристичке понуде</t>
  </si>
  <si>
    <t>Оддељење за привреду и пољопривреду</t>
  </si>
  <si>
    <t>израђен План развоја пољопривреде Града Бијељина</t>
  </si>
  <si>
    <t>регистрован кластер, број актера пољопривредних произвођача, потрошача, трговачких ланаца и др) укључујући и пољопривредни кластер</t>
  </si>
  <si>
    <t>најмање 1 изграђен силос</t>
  </si>
  <si>
    <t>до 5.000 м2 подигнутих пластеника</t>
  </si>
  <si>
    <t>2015 (А)</t>
  </si>
  <si>
    <t>П 5.3. Промотивне, информативне и едукативне мјере и активности о енергетској ефикасности везане за приватни и комерцијални сектор (2015 - 2017)</t>
  </si>
  <si>
    <t xml:space="preserve">Штампарија </t>
  </si>
  <si>
    <t>412900 - Остале уговорене услуге, сарадња са другим општинама и афирмација општине у окружењу, суфинансирање донат. Фондови</t>
  </si>
  <si>
    <t>Одсјек за ЛЕР и ЕИ</t>
  </si>
  <si>
    <t>П 5.7. Успостављање фонда за суфинансирање пројеката из области енергетске ефикасности (2015-2017)</t>
  </si>
  <si>
    <t>П 5.8. Енергетски дани у Граду Бијељина (2015-2017)</t>
  </si>
  <si>
    <t>Одсјек за ЛЕР и ЕИ, СКП</t>
  </si>
  <si>
    <t>П 5.11. Пројекти промопције енергетске ефикасности</t>
  </si>
  <si>
    <t>П1.6. Наставак изградње петоразредне подручне школе са вртићем у насељу Лединци (2014-2017)</t>
  </si>
  <si>
    <t>Одјељење за друштвене дјелатности</t>
  </si>
  <si>
    <t>511100 -набавка грађевинских објеката-инвестиције у образовању</t>
  </si>
  <si>
    <t>ДС</t>
  </si>
  <si>
    <t>П 4.4. Изградња дома лица са инвалидитетом</t>
  </si>
  <si>
    <t>300 м2 површине изграђеног објекта</t>
  </si>
  <si>
    <t>Центар за социјални рад</t>
  </si>
  <si>
    <t>511100-набавка грађевинских објеката-Центар за социјални рад</t>
  </si>
  <si>
    <t>416100-пројекти подршке очувања породице, помоћ породицама које лијече стерилитет</t>
  </si>
  <si>
    <t>Народна библиотека</t>
  </si>
  <si>
    <t>415200-средства за културу/Народна библиотека</t>
  </si>
  <si>
    <t>416100-додатак за помоћ и његу других лица</t>
  </si>
  <si>
    <t>1000 м2 површине изграђеногпростора</t>
  </si>
  <si>
    <t>511100-набавка грађевинских објеката-инвестиције у образовању</t>
  </si>
  <si>
    <t>1500 м2 површине изграђеног простора</t>
  </si>
  <si>
    <t>П 3.5. Адаптација, реконструкција и санација Соколског дома у Бијељини</t>
  </si>
  <si>
    <t>3000 м2 површине адаптираног простора</t>
  </si>
  <si>
    <t>511200-реконструкција и инвестиционо одржавање домови културе</t>
  </si>
  <si>
    <t>\</t>
  </si>
  <si>
    <t>П 2.1. Израда и усвајање просторно планске документације за период 2015-2024.</t>
  </si>
  <si>
    <t>Одјељење за стамбено-комуналне послове и заштиту животне средине</t>
  </si>
  <si>
    <t>Град Бијељина</t>
  </si>
  <si>
    <t>511100 - Изградња комуналне  инфраструктуре</t>
  </si>
  <si>
    <t>Асфалтирање путева, улица и пјешачко бициклистичких стаза на подручју Града Бијељина (2015-2017)</t>
  </si>
  <si>
    <t>Бијељина Гас - Новоформирано јавно предузеће</t>
  </si>
  <si>
    <t>Јавна предузећа и установе</t>
  </si>
  <si>
    <t>ЈП"Дирекција за изградњу и развој града"</t>
  </si>
  <si>
    <t>АД"Комуналц Бијељина"</t>
  </si>
  <si>
    <t>2014 Ц</t>
  </si>
  <si>
    <t>Колоси БН</t>
  </si>
  <si>
    <t xml:space="preserve"> Број изграђених приступних рампи; Број лифтова; Повећан број лица са инвалидитетом који користе јавне услуге  </t>
  </si>
  <si>
    <t xml:space="preserve"> Израђен пројекат;        Аутобуска станица измештена из центра </t>
  </si>
  <si>
    <t xml:space="preserve"> Уређене паркинг површине у површини од 2500м2 </t>
  </si>
  <si>
    <t xml:space="preserve"> Изграђена пешачко бициклистичка стаза у дужини од 3.5 km </t>
  </si>
  <si>
    <t>Пројекат 3.2. Изградња колектора број 5. и број 2.</t>
  </si>
  <si>
    <t xml:space="preserve">Одјељење за 
стамбено комуналне послове ПИУ ТИМ
</t>
  </si>
  <si>
    <t>240,00</t>
  </si>
  <si>
    <t>Одјељење за  просторно уређење</t>
  </si>
  <si>
    <t>511700 - пројектовање урбанистичка регулатива</t>
  </si>
  <si>
    <t>Одсјек за ЛЕР и европске интеграције и Одјељење за стамбено-комуналне послове и заштиту животне средине</t>
  </si>
  <si>
    <t>Гoдинa пoчeткa импл. и A-E клaсификaциja</t>
  </si>
  <si>
    <t>СЦ1.EС/СЕЦ1</t>
  </si>
  <si>
    <t>СЦ1-ЕС/СЕЦ1</t>
  </si>
  <si>
    <t>СЦ6-ЕС/СЦЕ6.2</t>
  </si>
  <si>
    <t>СЦ6-ЕС/СЕЦ6</t>
  </si>
  <si>
    <t>СЦ6--ЕС/СЕЦ 6.4</t>
  </si>
  <si>
    <t>СЦ6-ЕС/СЕЦ 6.8</t>
  </si>
  <si>
    <t>СЦ6-ЕС/СЕЦ 6.9</t>
  </si>
  <si>
    <t>СЦ6-ЕС/СЕЦ 6.7</t>
  </si>
  <si>
    <t>СЦ6-ЕС/СЕЦ 6.1</t>
  </si>
  <si>
    <t>СЦ6-ЕС/СЕЦ 6.5</t>
  </si>
  <si>
    <t>СЦ6-ЕС/СЕЦ 6.3</t>
  </si>
  <si>
    <t>СЦ6-ЕС/СЕЦЕ6.12</t>
  </si>
  <si>
    <t>СЦ6-ЕС/СЕЦ 6.10</t>
  </si>
  <si>
    <t>СЦ4-ЗС/СЕЦ5</t>
  </si>
  <si>
    <t>СТЦ 3-ДС/СЕЦ 1</t>
  </si>
  <si>
    <t>СТЦ 3;43-ДС/СЕЦ 4</t>
  </si>
  <si>
    <t>СТЦ3;43-ДС/СЕЦ 4</t>
  </si>
  <si>
    <t>СТЦ33-ДС/СЕЦ4</t>
  </si>
  <si>
    <t>СЕК33-ДС/СЕЦ13</t>
  </si>
  <si>
    <t>СТЦ33-ДС/СЕК3</t>
  </si>
  <si>
    <t>СТЦ33-ДС/СЕЦ3</t>
  </si>
  <si>
    <t>СТЦ3-ДС/СЕЦ3</t>
  </si>
  <si>
    <t>СЦ4-ЗС/СЕЦ2</t>
  </si>
  <si>
    <t>СЦ3-ДС/СЕЦ3</t>
  </si>
  <si>
    <t>СЦ1,4-ЗС/СЕЦ2</t>
  </si>
  <si>
    <t>СЦ1,4-ЕС/СЕЦ5</t>
  </si>
  <si>
    <t>СЦ1,4-ЕС-ЕС/СЕЦ5</t>
  </si>
  <si>
    <t xml:space="preserve">Одјељење за привреду и пољопривреду </t>
  </si>
  <si>
    <t>2017 (Е)</t>
  </si>
  <si>
    <t>2016 (Е)</t>
  </si>
  <si>
    <t>2016 (Б)</t>
  </si>
  <si>
    <t>2016(А)</t>
  </si>
  <si>
    <t>2016 (А)</t>
  </si>
  <si>
    <t>Туристичка организација</t>
  </si>
  <si>
    <t xml:space="preserve">Дефинисање туристичких зона на подрчју Града Бијељина </t>
  </si>
  <si>
    <t xml:space="preserve">Дјечији вртић </t>
  </si>
  <si>
    <t xml:space="preserve">Подршка формирању Центра за разијање пословних идеја младих </t>
  </si>
  <si>
    <t>Мјере суфинансирања запошљавања (2017-2020)</t>
  </si>
  <si>
    <t>Организовање и оснивање нових и ревитализација постојећих пољопривредних задруга на подручју Семберије (2016-2018)</t>
  </si>
  <si>
    <t xml:space="preserve"> Подршка развоју воћарства и интегралне производње воћа (2016-2018)</t>
  </si>
  <si>
    <t>Подршка развоју сточарства - подстицајна средства по утовљнаом грлу код властитог узгоја назимица (2016-2018)</t>
  </si>
  <si>
    <t xml:space="preserve"> Подршка развоју производње поврћа у заштићеном простору  (дио пројекта се односи на Пројекат међуопштинске сарадње) (2016-2018)</t>
  </si>
  <si>
    <t xml:space="preserve"> Подршка набавци система за наводњавање - за пољоприврдне произвођаче (2016-2018)</t>
  </si>
  <si>
    <t>Сертификација пољопривредне производње на подручју Семберије (2016-2018)</t>
  </si>
  <si>
    <t>Организовање пољопривредног кластера на подручју Семберије (2016-2018)</t>
  </si>
  <si>
    <t>Подршка развоју органске производње на подручју Семберије (2016-2018)</t>
  </si>
  <si>
    <t>Коришћење геотермалне воде за гријање пластеника (2016-2018)</t>
  </si>
  <si>
    <t>Повећање складишних капацитета на подручју Семберије (2016-2018)</t>
  </si>
  <si>
    <t>Израда плана стратешког развоја пољопривреде (2017)</t>
  </si>
  <si>
    <t>П 4.5. Изградња новог Центра за социјални рад и Дневног центра за дјецу са посебним потребама (2016-2018)</t>
  </si>
  <si>
    <t>П 4.1. Програм подршке породици, браку и повећању наталитета  (2016-2018)</t>
  </si>
  <si>
    <t>П 1.4. Набавка стручне и универзитетске литературеза градску библиотеку (2016-2018)</t>
  </si>
  <si>
    <t>П 4.3. Програм подршке за бригу о старим лицима (2016-2018)</t>
  </si>
  <si>
    <t>П 3.6. Изградња спортске сале у ОШ "Свети Сава" Бијељина (2017)</t>
  </si>
  <si>
    <t>П 3.1. Изградња спортске сале у ОШ "Петар Петровић Његош" Велика Обарска (2017-2018)</t>
  </si>
  <si>
    <t>Доградња техничке школе "Михајло Пупин" (2018)</t>
  </si>
  <si>
    <t>Формирање градског позоришта (2018)</t>
  </si>
  <si>
    <t>Прилагођавање 5 постојећих школских објеката за обухват дјеце предшколског узраста (2017)</t>
  </si>
  <si>
    <t>П 2.2. Изградња саобраћајне инфраструктуре унутар индустријске зоне 2 (2016-2017)</t>
  </si>
  <si>
    <t xml:space="preserve">П 5.1. Изградња главног секундарног транспортног гасовода (2017-2018) </t>
  </si>
  <si>
    <t>П 4.6. Програм  обезбјеђења приступачности јавних објеката и услуга за лица са инвалидитетом (2017-2018)</t>
  </si>
  <si>
    <t>П. 5.5. Израда пројекта и измјештање аутобуске станице из центра градске зоне на нову планирану локацију, на дијелу садашње жељезничке станице гдје се планира изградња новог аутобуског и привременог жељезничког терминала (2017-2018)</t>
  </si>
  <si>
    <t>П 5.6. Повезивање зелене матрице града садњом дрвореда уз саобраћајнице (није посебан пројекат већ је у склопу других пројеката) (2014-2018)</t>
  </si>
  <si>
    <t>П 4.2. Уређење јавних паркинг површина у Бијељини (2014-2018)</t>
  </si>
  <si>
    <t>П 5.10. Прва фаза Изградње пјешачко бициклистичке стазе дуж магистралног пута Бијељина-Павловића мост у дужини од 3,5 km (2016-2018)</t>
  </si>
  <si>
    <t xml:space="preserve"> 20% од укупног броја дјеце ће бити укључено у предшколско образовање</t>
  </si>
  <si>
    <t>Одjељење за привреду и пољопривреду</t>
  </si>
  <si>
    <t>1 новооснована пољопривредна задруга</t>
  </si>
  <si>
    <t>1 ha површина под засадима</t>
  </si>
  <si>
    <t>подстицај преко 1000 телади, преко 1000 свиња, преко 100 јуница, 100 назимица</t>
  </si>
  <si>
    <t>50 изграђених пластеника</t>
  </si>
  <si>
    <t>најмање 10 набављених система за наводњавање, 2 тифона, 5 км урађене секундарне и терцијарне каналске мреже</t>
  </si>
  <si>
    <t>најмање 1 додијељена сертификата, 1 пољопривредника који производе по стандардима</t>
  </si>
  <si>
    <t>1 сертификована газдинстава под органском производњом, 1 ха површине под органском производњом, 1 новооснована органска фарма</t>
  </si>
  <si>
    <t>Формирање Института пољопривреде</t>
  </si>
  <si>
    <t>СЦ2-СЕК6</t>
  </si>
  <si>
    <t xml:space="preserve">постојање пољопривредног института </t>
  </si>
  <si>
    <t xml:space="preserve">Аграрни фонд </t>
  </si>
  <si>
    <t>Организована Ликовна колонија, Златни котлић и Дринска регата, сајам туризма</t>
  </si>
  <si>
    <t>Усвајањем просторно планске документације од стране Скупштине Града омогућиће се планско уређење простора и развоја привреде (Урађено 6 регулационих планова)</t>
  </si>
  <si>
    <t>20 корисника средстава</t>
  </si>
  <si>
    <t>200 набављених књига</t>
  </si>
  <si>
    <t>20 корисника услуга</t>
  </si>
  <si>
    <t xml:space="preserve"> Изграђено 3 км саобраћајница са асфалтним коловозом </t>
  </si>
  <si>
    <t>ПИУ ТИМ</t>
  </si>
  <si>
    <t>Изграђено 1150 м саобраћајнице у  Индустријској зони-2</t>
  </si>
  <si>
    <t xml:space="preserve">10 КМ изграђене гасоводне инфраструктуре </t>
  </si>
  <si>
    <t>П 2.3. Изградња инфраструктуре за водоснабдјевање и одводњу отпадних вода унутар индустријске зоне 2</t>
  </si>
  <si>
    <t>П 2.4. Изградња електроенегетске инфраструктуре унутар индустријске зоне 2</t>
  </si>
  <si>
    <t xml:space="preserve">П 5.2.Формирање предузећа за експлоатацију и дистрибуцију енергије по принципу јавно-приватног партнерства </t>
  </si>
  <si>
    <t xml:space="preserve">П 5.4. Програм развоја електодистрибутивне мреже </t>
  </si>
  <si>
    <t xml:space="preserve">У потпуности финализиран елаборат/студија туристичких зона Бијељина </t>
  </si>
  <si>
    <t xml:space="preserve">П 1.1. Одобрење за локацију успостављања студентског кампуса </t>
  </si>
  <si>
    <t xml:space="preserve">Добијена дозвола за изградњу </t>
  </si>
  <si>
    <t xml:space="preserve">П 4.2. Израда пројектне документације за изградњу регионалног прихватилишта за дјецу са деликвентним понашањем </t>
  </si>
  <si>
    <t xml:space="preserve">П 1.5. Израда студија образовних потреба и формирање Универзитета Бијељина </t>
  </si>
  <si>
    <t xml:space="preserve">Израђена студија </t>
  </si>
  <si>
    <t xml:space="preserve">П 1.1. Формирање јединствене базе података о квалитету ваздуха, вода, шума и пољопривредног земљишта </t>
  </si>
  <si>
    <t xml:space="preserve">Редовни и допуњени подаци о стању животне средине </t>
  </si>
  <si>
    <t xml:space="preserve">П 5.4.Уградња соларних система за загријавање јавних установа и ванградском подручју, 6 објеката </t>
  </si>
  <si>
    <t>СЦ4-3С/СЕЦ 3</t>
  </si>
  <si>
    <t>СЦ1-ЕС/СЕЦ5</t>
  </si>
  <si>
    <t>СЦ1-ЕС/СЕЦ4</t>
  </si>
  <si>
    <t>СЦ3-ДС/СЕЦ2</t>
  </si>
  <si>
    <t>СТ1-ЕС/СЕЦ2</t>
  </si>
  <si>
    <t>Одјељење за стамбено-комуналне послове</t>
  </si>
  <si>
    <t xml:space="preserve">Одјењење за привреду и пољопривреду </t>
  </si>
  <si>
    <t xml:space="preserve">Програм реализације циљева из постојеће Стратегије развоја туризма општине  Бијељина до 2017.године и Унапређење туристичке понуде, организација манифестација </t>
  </si>
  <si>
    <t>Дужина изграђене инфраструктуре за водоснабдјевање и одводњу отпадних вода унутар индустријске зоне 2</t>
  </si>
  <si>
    <t>Дужина времена очитања мјерног мјеста крајњег купца</t>
  </si>
  <si>
    <t xml:space="preserve">Дужина изграђене електоенергетске инфраструкгуре </t>
  </si>
  <si>
    <t>Површина дограђеног објекта</t>
  </si>
  <si>
    <t xml:space="preserve">Урађена пројекта документација </t>
  </si>
  <si>
    <t>Одлука о оснивању позоришта, Регистрација позоришта, Број запослених у позоришту</t>
  </si>
  <si>
    <t>Површина изграђених и адаптираних просторија, Одлука о оснивању</t>
  </si>
  <si>
    <t>ЖС</t>
  </si>
  <si>
    <t xml:space="preserve">Функционалан пречистач процједних вода </t>
  </si>
  <si>
    <t>412900 – Унапређење туристичке понуде (Туристичкаорганизација) и Министарство трговине и туризма РС</t>
  </si>
  <si>
    <t>415200 - Подстицај развоја МСП (Агенција за развој МСП</t>
  </si>
  <si>
    <t xml:space="preserve">Министарство трговине и туризма </t>
  </si>
  <si>
    <t>ЗП "Електро-Бијељина"</t>
  </si>
  <si>
    <t>Проф. др Владо Симеуновић</t>
  </si>
  <si>
    <t xml:space="preserve">Координационо тијело за праћење имплементације Стратегије развоја </t>
  </si>
  <si>
    <t>Плaн имплeмeнтaциje и индикaтивни финaнсиjски oквир зa 2017-2019.</t>
  </si>
  <si>
    <t xml:space="preserve">Мјере подстицаја за развој постојећих МСП на подручју града Бијељина </t>
  </si>
  <si>
    <t xml:space="preserve">15 подржаних постојећих МСП, 30 очуваних радних мјеста у постојећим МСП  </t>
  </si>
  <si>
    <t xml:space="preserve">Мјере подстицаја за развој предузетништва и микро предузећа на подручју града Бијељина </t>
  </si>
  <si>
    <t>Најмање 3 подржана постојећа предузетника, 5-10 очуваних радних мјеста код постојећих предузетника до краја 2017.</t>
  </si>
  <si>
    <t xml:space="preserve">Подигнута свијест најмање 100 представника привреде, јавних установа и предузећа о значају енергетске ефикасности                                      200 летака/брошура креирано и израђено </t>
  </si>
  <si>
    <t xml:space="preserve">Одржана 2 енергетска дана
са најмање 150  учесника 
израђено 200 промотивних летака/брошура о ЕЕ
</t>
  </si>
  <si>
    <t>Пројекти енергетске ефикасности и потенцијали Града промовисани на најмање два међународна сајма/конференције</t>
  </si>
  <si>
    <t xml:space="preserve">Уграђена столарија и дио електроинсталација што омогућава повећан обухват дјеце предшколског и школског узраста за око 500 и створени услови за бољи  и квалитетнији рад ученика и наставника </t>
  </si>
  <si>
    <t xml:space="preserve">Завршени занатски и електро радови, створени бољи услови за рад и пружање социјалних услуга за око 100 корисника више у односу на претходну годину </t>
  </si>
  <si>
    <r>
      <rPr>
        <sz val="9"/>
        <color indexed="10"/>
        <rFont val="Calibri"/>
        <family val="2"/>
        <charset val="204"/>
        <scheme val="minor"/>
      </rPr>
      <t>A</t>
    </r>
    <r>
      <rPr>
        <sz val="9"/>
        <color indexed="8"/>
        <rFont val="Calibri"/>
        <family val="2"/>
        <charset val="204"/>
        <scheme val="minor"/>
      </rPr>
      <t>-прojeкти зa кoje нeмa идeje oд кудa би сe мoгли финaнсирaти</t>
    </r>
  </si>
  <si>
    <r>
      <rPr>
        <sz val="11"/>
        <color indexed="10"/>
        <rFont val="Calibri"/>
        <family val="2"/>
        <charset val="204"/>
        <scheme val="minor"/>
      </rPr>
      <t>Б</t>
    </r>
    <r>
      <rPr>
        <sz val="9"/>
        <rFont val="Calibri"/>
        <family val="2"/>
        <charset val="204"/>
        <scheme val="minor"/>
      </rPr>
      <t>-прojeкти зa кoje имa идeje кo би мoгao бити дoнaтoр aли ниje нaпрaвљeн прojeктни приjeдлoг и ниje aплицирaнo</t>
    </r>
  </si>
  <si>
    <r>
      <rPr>
        <sz val="10"/>
        <color indexed="10"/>
        <rFont val="Calibri"/>
        <family val="2"/>
        <charset val="204"/>
        <scheme val="minor"/>
      </rPr>
      <t>Ц</t>
    </r>
    <r>
      <rPr>
        <sz val="9"/>
        <rFont val="Calibri"/>
        <family val="2"/>
        <charset val="204"/>
        <scheme val="minor"/>
      </rPr>
      <t>-прojeкти зa кoje имa идeja кo би мoгao бити дoнaтoр, зa кoje je нaпрaвљeн прojeктни приjeдлoг  и aплицирaнo je aли нeмa пoврaтнe инфoрмaциje</t>
    </r>
  </si>
  <si>
    <r>
      <rPr>
        <sz val="10"/>
        <color indexed="10"/>
        <rFont val="Calibri"/>
        <family val="2"/>
        <charset val="204"/>
        <scheme val="minor"/>
      </rPr>
      <t>Д</t>
    </r>
    <r>
      <rPr>
        <sz val="9"/>
        <rFont val="Calibri"/>
        <family val="2"/>
        <charset val="204"/>
        <scheme val="minor"/>
      </rPr>
      <t>-прojeкти зa кoje имa идeja кo би мoгao бити дoнaтoр, зa кoje je нaпрaвљeн прojeктни приjeдлoг и aплицирaнo je тe je дoбивeнa пoврaтнa инфoрмaциja o финaнсирaњу</t>
    </r>
  </si>
  <si>
    <r>
      <rPr>
        <sz val="9"/>
        <color indexed="10"/>
        <rFont val="Calibri"/>
        <family val="2"/>
        <charset val="204"/>
        <scheme val="minor"/>
      </rPr>
      <t>E</t>
    </r>
    <r>
      <rPr>
        <sz val="9"/>
        <rFont val="Calibri"/>
        <family val="2"/>
        <charset val="204"/>
        <scheme val="minor"/>
      </rPr>
      <t>-прojeкти зa кoje je у писaнoj фoрми пoтврђeнo финaнсирaњe и oсигурaнa срeдствa</t>
    </r>
  </si>
  <si>
    <t xml:space="preserve"> Дрворед изграђен дуж  реконструисаних саобраћајница у градском парку, засађено 150 дрворедних садница</t>
  </si>
  <si>
    <t xml:space="preserve"> Започета изградња колектора  5 и 2, ППОВ ради у пуном капацитету од 40.000 ЕС (Изградња система јавне канализације зона 1, 2, 3, 4, 5, 6, 7, 8 и 10)</t>
  </si>
  <si>
    <t>Најмање 4 пројекта из области  ЛЕР и /или енергетске ефикасности суфинансирано у 2017.години</t>
  </si>
  <si>
    <t xml:space="preserve">Изградња пречистача  процједних вода за регионалну санитарну депонију Бријесница II фаза </t>
  </si>
  <si>
    <t>Град: Бијељина</t>
  </si>
</sst>
</file>

<file path=xl/styles.xml><?xml version="1.0" encoding="utf-8"?>
<styleSheet xmlns="http://schemas.openxmlformats.org/spreadsheetml/2006/main">
  <numFmts count="4">
    <numFmt numFmtId="164" formatCode="_(* #,##0_);_(* \(#,##0\);_(* &quot;-&quot;_);_(@_)"/>
    <numFmt numFmtId="165" formatCode="_(* #,##0.00_);_(* \(#,##0.00\);_(* &quot;-&quot;??_);_(@_)"/>
    <numFmt numFmtId="166" formatCode="_(* #,##0.00_);_(* \(#,##0.00\);_(* \-??_);_(@_)"/>
    <numFmt numFmtId="167" formatCode="#,##0\ [$€-1];[Red]\-#,##0\ [$€-1]"/>
  </numFmts>
  <fonts count="6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4"/>
      <name val="Calibri"/>
      <family val="2"/>
    </font>
    <font>
      <b/>
      <sz val="14"/>
      <color indexed="8"/>
      <name val="Calibri"/>
      <family val="2"/>
      <charset val="238"/>
    </font>
    <font>
      <b/>
      <sz val="10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9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1"/>
      <color indexed="10"/>
      <name val="Calibri"/>
      <family val="2"/>
    </font>
    <font>
      <b/>
      <sz val="13"/>
      <name val="Calibri"/>
      <family val="2"/>
    </font>
    <font>
      <sz val="12"/>
      <color indexed="10"/>
      <name val="Calibri"/>
      <family val="2"/>
    </font>
    <font>
      <sz val="14"/>
      <color indexed="63"/>
      <name val="Arial"/>
      <family val="2"/>
    </font>
    <font>
      <b/>
      <sz val="10"/>
      <color indexed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12"/>
      <name val="Calibri"/>
      <family val="2"/>
    </font>
    <font>
      <sz val="10.5"/>
      <color indexed="8"/>
      <name val="Calibri"/>
      <family val="2"/>
    </font>
    <font>
      <b/>
      <sz val="11.5"/>
      <color indexed="10"/>
      <name val="Calibri"/>
      <family val="2"/>
    </font>
    <font>
      <b/>
      <i/>
      <sz val="12"/>
      <color indexed="10"/>
      <name val="Calibri"/>
      <family val="2"/>
    </font>
    <font>
      <sz val="10.5"/>
      <color indexed="10"/>
      <name val="Calibri"/>
      <family val="2"/>
    </font>
    <font>
      <b/>
      <sz val="18"/>
      <color indexed="1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8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b/>
      <sz val="8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7.5"/>
      <color indexed="8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sz val="8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.5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.5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indexed="10"/>
      <name val="Calibri"/>
      <family val="2"/>
      <charset val="204"/>
      <scheme val="minor"/>
    </font>
    <font>
      <sz val="9"/>
      <color indexed="10"/>
      <name val="Calibri"/>
      <family val="2"/>
      <charset val="204"/>
      <scheme val="minor"/>
    </font>
    <font>
      <sz val="8.5"/>
      <color indexed="1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9"/>
      <color indexed="13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8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9" fontId="1" fillId="0" borderId="0" applyFont="0" applyFill="0" applyBorder="0" applyAlignment="0" applyProtection="0"/>
    <xf numFmtId="166" fontId="8" fillId="0" borderId="0"/>
  </cellStyleXfs>
  <cellXfs count="204">
    <xf numFmtId="0" fontId="0" fillId="0" borderId="0" xfId="0"/>
    <xf numFmtId="0" fontId="4" fillId="0" borderId="0" xfId="5"/>
    <xf numFmtId="164" fontId="7" fillId="3" borderId="1" xfId="2" applyNumberFormat="1" applyFont="1" applyFill="1" applyBorder="1" applyAlignment="1">
      <alignment horizontal="right" wrapText="1"/>
    </xf>
    <xf numFmtId="0" fontId="4" fillId="0" borderId="0" xfId="5" applyFont="1"/>
    <xf numFmtId="164" fontId="13" fillId="2" borderId="1" xfId="2" applyNumberFormat="1" applyFont="1" applyFill="1" applyBorder="1" applyAlignment="1">
      <alignment horizontal="right" wrapText="1"/>
    </xf>
    <xf numFmtId="164" fontId="5" fillId="3" borderId="2" xfId="2" applyNumberFormat="1" applyFont="1" applyFill="1" applyBorder="1" applyAlignment="1">
      <alignment horizontal="left" wrapText="1"/>
    </xf>
    <xf numFmtId="164" fontId="11" fillId="3" borderId="1" xfId="2" applyNumberFormat="1" applyFont="1" applyFill="1" applyBorder="1" applyAlignment="1">
      <alignment horizontal="right" wrapText="1"/>
    </xf>
    <xf numFmtId="164" fontId="15" fillId="2" borderId="1" xfId="2" applyNumberFormat="1" applyFont="1" applyFill="1" applyBorder="1" applyAlignment="1">
      <alignment horizontal="right" wrapText="1"/>
    </xf>
    <xf numFmtId="164" fontId="15" fillId="3" borderId="1" xfId="2" applyNumberFormat="1" applyFont="1" applyFill="1" applyBorder="1" applyAlignment="1">
      <alignment horizontal="right" wrapText="1"/>
    </xf>
    <xf numFmtId="164" fontId="5" fillId="3" borderId="1" xfId="2" applyNumberFormat="1" applyFont="1" applyFill="1" applyBorder="1" applyAlignment="1">
      <alignment wrapText="1"/>
    </xf>
    <xf numFmtId="0" fontId="17" fillId="0" borderId="0" xfId="5" applyFont="1" applyAlignment="1">
      <alignment horizontal="left" vertical="center"/>
    </xf>
    <xf numFmtId="164" fontId="19" fillId="3" borderId="2" xfId="2" applyNumberFormat="1" applyFont="1" applyFill="1" applyBorder="1" applyAlignment="1">
      <alignment horizontal="left" wrapText="1"/>
    </xf>
    <xf numFmtId="0" fontId="4" fillId="0" borderId="0" xfId="5" applyAlignment="1">
      <alignment vertical="top"/>
    </xf>
    <xf numFmtId="49" fontId="4" fillId="0" borderId="0" xfId="5" applyNumberFormat="1" applyAlignment="1">
      <alignment horizontal="center"/>
    </xf>
    <xf numFmtId="0" fontId="21" fillId="0" borderId="0" xfId="0" applyFont="1"/>
    <xf numFmtId="164" fontId="11" fillId="3" borderId="1" xfId="2" applyNumberFormat="1" applyFont="1" applyFill="1" applyBorder="1" applyAlignment="1">
      <alignment horizontal="center" vertical="center" wrapText="1"/>
    </xf>
    <xf numFmtId="0" fontId="11" fillId="3" borderId="1" xfId="2" applyNumberFormat="1" applyFont="1" applyFill="1" applyBorder="1" applyAlignment="1">
      <alignment horizontal="center" vertical="center" wrapText="1"/>
    </xf>
    <xf numFmtId="9" fontId="11" fillId="5" borderId="1" xfId="12" applyFont="1" applyFill="1" applyBorder="1" applyAlignment="1">
      <alignment horizontal="center" vertical="center" wrapText="1"/>
    </xf>
    <xf numFmtId="9" fontId="11" fillId="5" borderId="1" xfId="2" applyNumberFormat="1" applyFont="1" applyFill="1" applyBorder="1" applyAlignment="1">
      <alignment horizontal="center" vertical="center" wrapText="1"/>
    </xf>
    <xf numFmtId="164" fontId="15" fillId="2" borderId="1" xfId="2" applyNumberFormat="1" applyFont="1" applyFill="1" applyBorder="1" applyAlignment="1">
      <alignment horizontal="center" vertical="center" wrapText="1"/>
    </xf>
    <xf numFmtId="164" fontId="15" fillId="3" borderId="1" xfId="2" applyNumberFormat="1" applyFont="1" applyFill="1" applyBorder="1" applyAlignment="1">
      <alignment horizontal="center" vertical="center" wrapText="1"/>
    </xf>
    <xf numFmtId="0" fontId="0" fillId="0" borderId="0" xfId="0" applyAlignment="1"/>
    <xf numFmtId="164" fontId="11" fillId="6" borderId="1" xfId="2" applyNumberFormat="1" applyFont="1" applyFill="1" applyBorder="1" applyAlignment="1">
      <alignment horizontal="center" vertical="center" wrapText="1"/>
    </xf>
    <xf numFmtId="164" fontId="15" fillId="6" borderId="1" xfId="2" applyNumberFormat="1" applyFont="1" applyFill="1" applyBorder="1" applyAlignment="1">
      <alignment horizontal="center" vertical="center" wrapText="1"/>
    </xf>
    <xf numFmtId="0" fontId="4" fillId="0" borderId="0" xfId="5" applyAlignment="1">
      <alignment vertical="top" wrapText="1"/>
    </xf>
    <xf numFmtId="164" fontId="31" fillId="2" borderId="1" xfId="2" applyNumberFormat="1" applyFont="1" applyFill="1" applyBorder="1" applyAlignment="1">
      <alignment horizontal="left" wrapText="1"/>
    </xf>
    <xf numFmtId="164" fontId="12" fillId="2" borderId="1" xfId="2" applyNumberFormat="1" applyFont="1" applyFill="1" applyBorder="1" applyAlignment="1">
      <alignment horizontal="left" wrapText="1"/>
    </xf>
    <xf numFmtId="164" fontId="11" fillId="3" borderId="1" xfId="2" applyNumberFormat="1" applyFont="1" applyFill="1" applyBorder="1" applyAlignment="1">
      <alignment horizont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11" fillId="6" borderId="4" xfId="2" applyNumberFormat="1" applyFont="1" applyFill="1" applyBorder="1" applyAlignment="1">
      <alignment horizontal="center" vertical="center" wrapText="1"/>
    </xf>
    <xf numFmtId="164" fontId="5" fillId="3" borderId="3" xfId="2" applyNumberFormat="1" applyFont="1" applyFill="1" applyBorder="1" applyAlignment="1">
      <alignment vertical="center" wrapText="1"/>
    </xf>
    <xf numFmtId="0" fontId="32" fillId="2" borderId="1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vertical="center" wrapText="1"/>
    </xf>
    <xf numFmtId="0" fontId="3" fillId="0" borderId="0" xfId="5" applyFont="1"/>
    <xf numFmtId="0" fontId="18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vertical="center"/>
    </xf>
    <xf numFmtId="0" fontId="26" fillId="7" borderId="1" xfId="0" applyFont="1" applyFill="1" applyBorder="1" applyAlignment="1">
      <alignment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/>
    </xf>
    <xf numFmtId="37" fontId="11" fillId="2" borderId="1" xfId="2" applyNumberFormat="1" applyFont="1" applyFill="1" applyBorder="1" applyAlignment="1">
      <alignment horizontal="right" wrapText="1"/>
    </xf>
    <xf numFmtId="0" fontId="39" fillId="0" borderId="0" xfId="0" applyFont="1"/>
    <xf numFmtId="0" fontId="41" fillId="2" borderId="1" xfId="0" applyFont="1" applyFill="1" applyBorder="1" applyAlignment="1">
      <alignment horizontal="center" vertical="center"/>
    </xf>
    <xf numFmtId="0" fontId="42" fillId="4" borderId="3" xfId="0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center" vertical="center" wrapText="1"/>
    </xf>
    <xf numFmtId="0" fontId="44" fillId="2" borderId="0" xfId="0" applyFont="1" applyFill="1"/>
    <xf numFmtId="0" fontId="39" fillId="0" borderId="1" xfId="0" applyFont="1" applyBorder="1" applyAlignment="1">
      <alignment horizontal="center" vertical="center" textRotation="90"/>
    </xf>
    <xf numFmtId="0" fontId="45" fillId="0" borderId="1" xfId="0" applyFont="1" applyBorder="1" applyAlignment="1">
      <alignment horizontal="left" vertical="center" wrapText="1"/>
    </xf>
    <xf numFmtId="164" fontId="39" fillId="0" borderId="1" xfId="1" applyNumberFormat="1" applyFont="1" applyBorder="1" applyAlignment="1">
      <alignment horizontal="left" vertical="center" wrapText="1"/>
    </xf>
    <xf numFmtId="3" fontId="46" fillId="0" borderId="1" xfId="0" applyNumberFormat="1" applyFont="1" applyBorder="1" applyAlignment="1">
      <alignment horizontal="right" vertical="center" wrapText="1"/>
    </xf>
    <xf numFmtId="3" fontId="46" fillId="3" borderId="1" xfId="0" applyNumberFormat="1" applyFont="1" applyFill="1" applyBorder="1" applyAlignment="1">
      <alignment horizontal="right" vertical="center" wrapText="1"/>
    </xf>
    <xf numFmtId="0" fontId="48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center" vertical="center"/>
    </xf>
    <xf numFmtId="0" fontId="46" fillId="11" borderId="1" xfId="0" applyFont="1" applyFill="1" applyBorder="1" applyAlignment="1">
      <alignment horizontal="center" vertical="center" textRotation="90"/>
    </xf>
    <xf numFmtId="3" fontId="50" fillId="10" borderId="1" xfId="0" applyNumberFormat="1" applyFont="1" applyFill="1" applyBorder="1" applyAlignment="1">
      <alignment horizontal="left" vertical="top" wrapText="1"/>
    </xf>
    <xf numFmtId="3" fontId="46" fillId="10" borderId="1" xfId="0" applyNumberFormat="1" applyFont="1" applyFill="1" applyBorder="1" applyAlignment="1">
      <alignment horizontal="right" vertical="center" wrapText="1"/>
    </xf>
    <xf numFmtId="3" fontId="47" fillId="10" borderId="1" xfId="0" applyNumberFormat="1" applyFont="1" applyFill="1" applyBorder="1" applyAlignment="1">
      <alignment horizontal="right" vertical="center" wrapText="1"/>
    </xf>
    <xf numFmtId="3" fontId="46" fillId="10" borderId="1" xfId="0" applyNumberFormat="1" applyFont="1" applyFill="1" applyBorder="1" applyAlignment="1">
      <alignment vertical="top" wrapText="1"/>
    </xf>
    <xf numFmtId="0" fontId="51" fillId="10" borderId="1" xfId="0" applyFont="1" applyFill="1" applyBorder="1" applyAlignment="1">
      <alignment vertical="top" wrapText="1"/>
    </xf>
    <xf numFmtId="167" fontId="49" fillId="10" borderId="1" xfId="0" applyNumberFormat="1" applyFont="1" applyFill="1" applyBorder="1" applyAlignment="1">
      <alignment horizontal="center" vertical="center"/>
    </xf>
    <xf numFmtId="0" fontId="41" fillId="10" borderId="1" xfId="0" applyFont="1" applyFill="1" applyBorder="1" applyAlignment="1">
      <alignment horizontal="center" vertical="center"/>
    </xf>
    <xf numFmtId="0" fontId="39" fillId="10" borderId="0" xfId="0" applyFont="1" applyFill="1"/>
    <xf numFmtId="3" fontId="46" fillId="15" borderId="1" xfId="0" applyNumberFormat="1" applyFont="1" applyFill="1" applyBorder="1" applyAlignment="1">
      <alignment horizontal="right" vertical="center" wrapText="1"/>
    </xf>
    <xf numFmtId="3" fontId="46" fillId="15" borderId="1" xfId="0" applyNumberFormat="1" applyFont="1" applyFill="1" applyBorder="1" applyAlignment="1">
      <alignment vertical="top" wrapText="1"/>
    </xf>
    <xf numFmtId="0" fontId="51" fillId="15" borderId="1" xfId="0" applyFont="1" applyFill="1" applyBorder="1" applyAlignment="1">
      <alignment vertical="top" wrapText="1"/>
    </xf>
    <xf numFmtId="0" fontId="49" fillId="15" borderId="1" xfId="0" applyFont="1" applyFill="1" applyBorder="1" applyAlignment="1">
      <alignment horizontal="center" vertical="center"/>
    </xf>
    <xf numFmtId="0" fontId="41" fillId="15" borderId="1" xfId="0" applyFont="1" applyFill="1" applyBorder="1" applyAlignment="1">
      <alignment horizontal="center" vertical="center"/>
    </xf>
    <xf numFmtId="0" fontId="39" fillId="15" borderId="0" xfId="0" applyFont="1" applyFill="1"/>
    <xf numFmtId="3" fontId="50" fillId="15" borderId="1" xfId="0" applyNumberFormat="1" applyFont="1" applyFill="1" applyBorder="1" applyAlignment="1">
      <alignment horizontal="left" vertical="top" wrapText="1"/>
    </xf>
    <xf numFmtId="3" fontId="47" fillId="15" borderId="1" xfId="0" applyNumberFormat="1" applyFont="1" applyFill="1" applyBorder="1" applyAlignment="1">
      <alignment horizontal="right" vertical="center" wrapText="1"/>
    </xf>
    <xf numFmtId="0" fontId="39" fillId="9" borderId="0" xfId="0" applyFont="1" applyFill="1"/>
    <xf numFmtId="164" fontId="39" fillId="10" borderId="1" xfId="1" applyNumberFormat="1" applyFont="1" applyFill="1" applyBorder="1" applyAlignment="1">
      <alignment horizontal="left" vertical="center" wrapText="1"/>
    </xf>
    <xf numFmtId="0" fontId="48" fillId="15" borderId="1" xfId="0" applyFont="1" applyFill="1" applyBorder="1" applyAlignment="1">
      <alignment vertical="center" wrapText="1"/>
    </xf>
    <xf numFmtId="0" fontId="48" fillId="10" borderId="1" xfId="0" applyFont="1" applyFill="1" applyBorder="1" applyAlignment="1">
      <alignment vertical="center" wrapText="1"/>
    </xf>
    <xf numFmtId="0" fontId="49" fillId="10" borderId="1" xfId="0" applyFont="1" applyFill="1" applyBorder="1" applyAlignment="1">
      <alignment horizontal="center" vertical="center"/>
    </xf>
    <xf numFmtId="3" fontId="50" fillId="10" borderId="1" xfId="0" applyNumberFormat="1" applyFont="1" applyFill="1" applyBorder="1" applyAlignment="1">
      <alignment wrapText="1"/>
    </xf>
    <xf numFmtId="3" fontId="50" fillId="10" borderId="1" xfId="0" applyNumberFormat="1" applyFont="1" applyFill="1" applyBorder="1" applyAlignment="1">
      <alignment vertical="top" wrapText="1"/>
    </xf>
    <xf numFmtId="0" fontId="39" fillId="15" borderId="0" xfId="0" applyFont="1" applyFill="1" applyAlignment="1">
      <alignment horizontal="left" vertical="top" wrapText="1"/>
    </xf>
    <xf numFmtId="0" fontId="44" fillId="11" borderId="1" xfId="0" applyFont="1" applyFill="1" applyBorder="1" applyAlignment="1">
      <alignment horizontal="center" vertical="center" textRotation="90"/>
    </xf>
    <xf numFmtId="0" fontId="44" fillId="15" borderId="1" xfId="0" applyFont="1" applyFill="1" applyBorder="1" applyAlignment="1">
      <alignment horizontal="left" vertical="center" wrapText="1"/>
    </xf>
    <xf numFmtId="164" fontId="44" fillId="15" borderId="1" xfId="1" applyNumberFormat="1" applyFont="1" applyFill="1" applyBorder="1" applyAlignment="1">
      <alignment horizontal="left" vertical="center" wrapText="1"/>
    </xf>
    <xf numFmtId="3" fontId="50" fillId="15" borderId="1" xfId="0" applyNumberFormat="1" applyFont="1" applyFill="1" applyBorder="1" applyAlignment="1">
      <alignment horizontal="right" vertical="center" wrapText="1"/>
    </xf>
    <xf numFmtId="3" fontId="52" fillId="15" borderId="1" xfId="0" applyNumberFormat="1" applyFont="1" applyFill="1" applyBorder="1" applyAlignment="1">
      <alignment horizontal="right" vertical="center" wrapText="1"/>
    </xf>
    <xf numFmtId="3" fontId="41" fillId="15" borderId="1" xfId="0" applyNumberFormat="1" applyFont="1" applyFill="1" applyBorder="1" applyAlignment="1">
      <alignment horizontal="right" vertical="center" wrapText="1"/>
    </xf>
    <xf numFmtId="3" fontId="41" fillId="15" borderId="1" xfId="0" applyNumberFormat="1" applyFont="1" applyFill="1" applyBorder="1" applyAlignment="1">
      <alignment vertical="top" wrapText="1"/>
    </xf>
    <xf numFmtId="0" fontId="45" fillId="15" borderId="1" xfId="0" applyFont="1" applyFill="1" applyBorder="1" applyAlignment="1">
      <alignment vertical="center" wrapText="1"/>
    </xf>
    <xf numFmtId="0" fontId="44" fillId="10" borderId="1" xfId="0" applyFont="1" applyFill="1" applyBorder="1" applyAlignment="1">
      <alignment horizontal="left" vertical="center" wrapText="1"/>
    </xf>
    <xf numFmtId="164" fontId="44" fillId="10" borderId="1" xfId="1" applyNumberFormat="1" applyFont="1" applyFill="1" applyBorder="1" applyAlignment="1">
      <alignment horizontal="left" vertical="center" wrapText="1"/>
    </xf>
    <xf numFmtId="3" fontId="50" fillId="10" borderId="1" xfId="0" applyNumberFormat="1" applyFont="1" applyFill="1" applyBorder="1" applyAlignment="1">
      <alignment horizontal="right" vertical="center" wrapText="1"/>
    </xf>
    <xf numFmtId="3" fontId="52" fillId="10" borderId="1" xfId="0" applyNumberFormat="1" applyFont="1" applyFill="1" applyBorder="1" applyAlignment="1">
      <alignment horizontal="right" vertical="center" wrapText="1"/>
    </xf>
    <xf numFmtId="3" fontId="41" fillId="10" borderId="1" xfId="0" applyNumberFormat="1" applyFont="1" applyFill="1" applyBorder="1" applyAlignment="1">
      <alignment horizontal="right" vertical="center" wrapText="1"/>
    </xf>
    <xf numFmtId="3" fontId="41" fillId="10" borderId="1" xfId="0" applyNumberFormat="1" applyFont="1" applyFill="1" applyBorder="1" applyAlignment="1">
      <alignment vertical="top" wrapText="1"/>
    </xf>
    <xf numFmtId="0" fontId="45" fillId="10" borderId="1" xfId="0" applyFont="1" applyFill="1" applyBorder="1" applyAlignment="1">
      <alignment vertical="center" wrapText="1"/>
    </xf>
    <xf numFmtId="0" fontId="44" fillId="2" borderId="1" xfId="0" applyFont="1" applyFill="1" applyBorder="1" applyAlignment="1">
      <alignment horizontal="center" vertical="center" textRotation="90"/>
    </xf>
    <xf numFmtId="0" fontId="44" fillId="2" borderId="1" xfId="0" applyFont="1" applyFill="1" applyBorder="1" applyAlignment="1">
      <alignment horizontal="left" vertical="center" wrapText="1"/>
    </xf>
    <xf numFmtId="164" fontId="44" fillId="2" borderId="1" xfId="1" applyNumberFormat="1" applyFont="1" applyFill="1" applyBorder="1" applyAlignment="1">
      <alignment horizontal="left" vertical="center" wrapText="1"/>
    </xf>
    <xf numFmtId="3" fontId="50" fillId="2" borderId="1" xfId="0" applyNumberFormat="1" applyFont="1" applyFill="1" applyBorder="1" applyAlignment="1">
      <alignment horizontal="right" vertical="center" wrapText="1"/>
    </xf>
    <xf numFmtId="3" fontId="52" fillId="2" borderId="1" xfId="0" applyNumberFormat="1" applyFont="1" applyFill="1" applyBorder="1" applyAlignment="1">
      <alignment horizontal="right" vertical="center" wrapText="1"/>
    </xf>
    <xf numFmtId="3" fontId="41" fillId="2" borderId="1" xfId="0" applyNumberFormat="1" applyFont="1" applyFill="1" applyBorder="1" applyAlignment="1">
      <alignment horizontal="right" vertical="center" wrapText="1"/>
    </xf>
    <xf numFmtId="3" fontId="41" fillId="2" borderId="1" xfId="0" applyNumberFormat="1" applyFont="1" applyFill="1" applyBorder="1" applyAlignment="1">
      <alignment vertical="top" wrapText="1"/>
    </xf>
    <xf numFmtId="0" fontId="45" fillId="2" borderId="1" xfId="0" applyFont="1" applyFill="1" applyBorder="1" applyAlignment="1">
      <alignment vertical="center" wrapText="1"/>
    </xf>
    <xf numFmtId="0" fontId="39" fillId="2" borderId="0" xfId="0" applyFont="1" applyFill="1"/>
    <xf numFmtId="0" fontId="39" fillId="17" borderId="1" xfId="0" applyFont="1" applyFill="1" applyBorder="1" applyAlignment="1">
      <alignment horizontal="center" vertical="center" textRotation="90"/>
    </xf>
    <xf numFmtId="0" fontId="46" fillId="17" borderId="1" xfId="0" applyFont="1" applyFill="1" applyBorder="1" applyAlignment="1">
      <alignment horizontal="center" vertical="center" textRotation="90"/>
    </xf>
    <xf numFmtId="0" fontId="50" fillId="17" borderId="1" xfId="0" applyFont="1" applyFill="1" applyBorder="1" applyAlignment="1">
      <alignment horizontal="center" vertical="center" textRotation="90"/>
    </xf>
    <xf numFmtId="0" fontId="44" fillId="17" borderId="1" xfId="0" applyFont="1" applyFill="1" applyBorder="1" applyAlignment="1">
      <alignment horizontal="center" vertical="center" textRotation="90"/>
    </xf>
    <xf numFmtId="0" fontId="41" fillId="10" borderId="1" xfId="0" applyFont="1" applyFill="1" applyBorder="1" applyAlignment="1">
      <alignment vertical="center" wrapText="1"/>
    </xf>
    <xf numFmtId="3" fontId="50" fillId="10" borderId="1" xfId="0" applyNumberFormat="1" applyFont="1" applyFill="1" applyBorder="1" applyAlignment="1">
      <alignment horizontal="left" wrapText="1"/>
    </xf>
    <xf numFmtId="0" fontId="50" fillId="2" borderId="1" xfId="0" applyFont="1" applyFill="1" applyBorder="1" applyAlignment="1">
      <alignment horizontal="center" vertical="center" textRotation="90"/>
    </xf>
    <xf numFmtId="3" fontId="50" fillId="2" borderId="1" xfId="0" applyNumberFormat="1" applyFont="1" applyFill="1" applyBorder="1" applyAlignment="1">
      <alignment horizontal="left" wrapText="1"/>
    </xf>
    <xf numFmtId="3" fontId="46" fillId="2" borderId="1" xfId="0" applyNumberFormat="1" applyFont="1" applyFill="1" applyBorder="1" applyAlignment="1">
      <alignment horizontal="right" vertical="center" wrapText="1"/>
    </xf>
    <xf numFmtId="3" fontId="46" fillId="2" borderId="1" xfId="0" applyNumberFormat="1" applyFont="1" applyFill="1" applyBorder="1" applyAlignment="1">
      <alignment vertical="top" wrapText="1"/>
    </xf>
    <xf numFmtId="0" fontId="51" fillId="2" borderId="1" xfId="0" applyFont="1" applyFill="1" applyBorder="1" applyAlignment="1">
      <alignment vertical="top" wrapText="1"/>
    </xf>
    <xf numFmtId="0" fontId="49" fillId="2" borderId="1" xfId="0" applyFont="1" applyFill="1" applyBorder="1" applyAlignment="1">
      <alignment horizontal="center" vertical="center"/>
    </xf>
    <xf numFmtId="0" fontId="50" fillId="13" borderId="1" xfId="0" applyFont="1" applyFill="1" applyBorder="1" applyAlignment="1">
      <alignment horizontal="center" vertical="center" textRotation="90"/>
    </xf>
    <xf numFmtId="0" fontId="53" fillId="10" borderId="1" xfId="0" applyFont="1" applyFill="1" applyBorder="1" applyAlignment="1">
      <alignment horizontal="center" vertical="center"/>
    </xf>
    <xf numFmtId="0" fontId="53" fillId="15" borderId="1" xfId="0" applyFont="1" applyFill="1" applyBorder="1" applyAlignment="1">
      <alignment horizontal="center" vertical="center"/>
    </xf>
    <xf numFmtId="0" fontId="44" fillId="13" borderId="1" xfId="0" applyFont="1" applyFill="1" applyBorder="1" applyAlignment="1">
      <alignment horizontal="center" vertical="center" textRotation="90"/>
    </xf>
    <xf numFmtId="0" fontId="44" fillId="16" borderId="1" xfId="0" applyFont="1" applyFill="1" applyBorder="1" applyAlignment="1">
      <alignment horizontal="center" vertical="center" textRotation="90"/>
    </xf>
    <xf numFmtId="0" fontId="41" fillId="15" borderId="1" xfId="0" applyFont="1" applyFill="1" applyBorder="1" applyAlignment="1">
      <alignment vertical="top" wrapText="1"/>
    </xf>
    <xf numFmtId="0" fontId="41" fillId="15" borderId="1" xfId="0" applyFont="1" applyFill="1" applyBorder="1" applyAlignment="1">
      <alignment vertical="top"/>
    </xf>
    <xf numFmtId="0" fontId="54" fillId="15" borderId="1" xfId="0" applyFont="1" applyFill="1" applyBorder="1" applyAlignment="1">
      <alignment horizontal="center" vertical="center"/>
    </xf>
    <xf numFmtId="0" fontId="41" fillId="10" borderId="1" xfId="0" applyFont="1" applyFill="1" applyBorder="1" applyAlignment="1">
      <alignment vertical="top" wrapText="1"/>
    </xf>
    <xf numFmtId="0" fontId="39" fillId="4" borderId="1" xfId="0" applyFont="1" applyFill="1" applyBorder="1" applyAlignment="1">
      <alignment horizontal="center" vertical="center" textRotation="90"/>
    </xf>
    <xf numFmtId="0" fontId="45" fillId="4" borderId="1" xfId="0" applyFont="1" applyFill="1" applyBorder="1" applyAlignment="1">
      <alignment horizontal="left" vertical="center" wrapText="1"/>
    </xf>
    <xf numFmtId="164" fontId="39" fillId="4" borderId="1" xfId="1" applyNumberFormat="1" applyFont="1" applyFill="1" applyBorder="1" applyAlignment="1">
      <alignment horizontal="left" vertical="center" wrapText="1"/>
    </xf>
    <xf numFmtId="3" fontId="55" fillId="4" borderId="1" xfId="0" applyNumberFormat="1" applyFont="1" applyFill="1" applyBorder="1" applyAlignment="1">
      <alignment horizontal="right" vertical="center" wrapText="1"/>
    </xf>
    <xf numFmtId="3" fontId="47" fillId="3" borderId="1" xfId="0" applyNumberFormat="1" applyFont="1" applyFill="1" applyBorder="1" applyAlignment="1">
      <alignment horizontal="right" vertical="center" wrapText="1"/>
    </xf>
    <xf numFmtId="3" fontId="46" fillId="4" borderId="1" xfId="0" applyNumberFormat="1" applyFont="1" applyFill="1" applyBorder="1" applyAlignment="1">
      <alignment horizontal="right" vertical="center" wrapText="1"/>
    </xf>
    <xf numFmtId="0" fontId="39" fillId="4" borderId="1" xfId="0" applyFont="1" applyFill="1" applyBorder="1"/>
    <xf numFmtId="0" fontId="48" fillId="4" borderId="1" xfId="0" applyFont="1" applyFill="1" applyBorder="1" applyAlignment="1">
      <alignment vertical="center" wrapText="1"/>
    </xf>
    <xf numFmtId="0" fontId="56" fillId="4" borderId="1" xfId="0" applyFont="1" applyFill="1" applyBorder="1" applyAlignment="1">
      <alignment vertical="center" wrapText="1"/>
    </xf>
    <xf numFmtId="0" fontId="57" fillId="4" borderId="1" xfId="0" applyFont="1" applyFill="1" applyBorder="1" applyAlignment="1">
      <alignment horizontal="center" vertical="center"/>
    </xf>
    <xf numFmtId="0" fontId="54" fillId="4" borderId="1" xfId="0" applyFont="1" applyFill="1" applyBorder="1" applyAlignment="1">
      <alignment horizontal="center" vertical="center"/>
    </xf>
    <xf numFmtId="164" fontId="59" fillId="3" borderId="1" xfId="1" applyNumberFormat="1" applyFont="1" applyFill="1" applyBorder="1" applyAlignment="1">
      <alignment horizontal="left" wrapText="1"/>
    </xf>
    <xf numFmtId="164" fontId="47" fillId="3" borderId="1" xfId="1" applyNumberFormat="1" applyFont="1" applyFill="1" applyBorder="1" applyAlignment="1">
      <alignment horizontal="right" vertical="center"/>
    </xf>
    <xf numFmtId="0" fontId="39" fillId="0" borderId="0" xfId="0" applyFont="1" applyAlignment="1">
      <alignment horizontal="center" wrapText="1"/>
    </xf>
    <xf numFmtId="164" fontId="39" fillId="0" borderId="0" xfId="0" applyNumberFormat="1" applyFont="1"/>
    <xf numFmtId="0" fontId="45" fillId="0" borderId="0" xfId="0" applyFont="1"/>
    <xf numFmtId="0" fontId="60" fillId="0" borderId="0" xfId="0" applyFont="1" applyAlignment="1">
      <alignment horizontal="left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/>
    <xf numFmtId="0" fontId="39" fillId="0" borderId="0" xfId="0" applyFont="1" applyAlignment="1">
      <alignment horizontal="left" wrapText="1"/>
    </xf>
    <xf numFmtId="0" fontId="39" fillId="0" borderId="0" xfId="0" applyFont="1" applyAlignment="1">
      <alignment horizontal="left" textRotation="90" wrapText="1"/>
    </xf>
    <xf numFmtId="3" fontId="50" fillId="15" borderId="1" xfId="0" applyNumberFormat="1" applyFont="1" applyFill="1" applyBorder="1" applyAlignment="1">
      <alignment horizontal="left" vertical="center" wrapText="1"/>
    </xf>
    <xf numFmtId="3" fontId="50" fillId="0" borderId="1" xfId="0" applyNumberFormat="1" applyFont="1" applyFill="1" applyBorder="1" applyAlignment="1">
      <alignment horizontal="left" vertical="top" wrapText="1"/>
    </xf>
    <xf numFmtId="3" fontId="47" fillId="0" borderId="1" xfId="0" applyNumberFormat="1" applyFont="1" applyFill="1" applyBorder="1" applyAlignment="1">
      <alignment horizontal="right" vertical="center" wrapText="1"/>
    </xf>
    <xf numFmtId="3" fontId="46" fillId="0" borderId="1" xfId="0" applyNumberFormat="1" applyFont="1" applyFill="1" applyBorder="1" applyAlignment="1">
      <alignment horizontal="right" vertical="center" wrapText="1"/>
    </xf>
    <xf numFmtId="0" fontId="46" fillId="18" borderId="1" xfId="0" applyFont="1" applyFill="1" applyBorder="1" applyAlignment="1">
      <alignment horizontal="center" vertical="center" textRotation="90"/>
    </xf>
    <xf numFmtId="0" fontId="40" fillId="2" borderId="1" xfId="0" applyFont="1" applyFill="1" applyBorder="1" applyAlignment="1">
      <alignment horizontal="center" vertical="center" wrapText="1"/>
    </xf>
    <xf numFmtId="0" fontId="59" fillId="3" borderId="1" xfId="0" applyFont="1" applyFill="1" applyBorder="1" applyAlignment="1">
      <alignment horizontal="center" vertical="top"/>
    </xf>
    <xf numFmtId="0" fontId="40" fillId="8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textRotation="90" wrapText="1"/>
    </xf>
    <xf numFmtId="0" fontId="40" fillId="2" borderId="6" xfId="0" applyFont="1" applyFill="1" applyBorder="1" applyAlignment="1">
      <alignment horizontal="center" vertical="center" textRotation="90" wrapText="1"/>
    </xf>
    <xf numFmtId="0" fontId="40" fillId="2" borderId="7" xfId="0" applyFont="1" applyFill="1" applyBorder="1" applyAlignment="1">
      <alignment horizontal="center" vertical="center" textRotation="90" wrapText="1"/>
    </xf>
    <xf numFmtId="0" fontId="40" fillId="2" borderId="8" xfId="0" applyFont="1" applyFill="1" applyBorder="1" applyAlignment="1">
      <alignment horizontal="center" vertical="center" textRotation="90" wrapText="1"/>
    </xf>
    <xf numFmtId="0" fontId="58" fillId="3" borderId="1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6" fillId="0" borderId="0" xfId="0" applyFont="1" applyAlignment="1">
      <alignment vertical="center" wrapText="1"/>
    </xf>
    <xf numFmtId="0" fontId="55" fillId="0" borderId="17" xfId="0" applyFont="1" applyBorder="1" applyAlignment="1">
      <alignment horizontal="center" vertical="center"/>
    </xf>
    <xf numFmtId="0" fontId="39" fillId="0" borderId="17" xfId="0" applyFont="1" applyBorder="1" applyAlignment="1">
      <alignment vertical="center"/>
    </xf>
    <xf numFmtId="0" fontId="40" fillId="18" borderId="1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37" fillId="0" borderId="5" xfId="0" applyFont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8" fillId="2" borderId="0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/>
    </xf>
    <xf numFmtId="0" fontId="6" fillId="8" borderId="9" xfId="5" applyFont="1" applyFill="1" applyBorder="1" applyAlignment="1">
      <alignment horizontal="center" vertical="center" wrapText="1"/>
    </xf>
    <xf numFmtId="0" fontId="6" fillId="8" borderId="10" xfId="5" applyFont="1" applyFill="1" applyBorder="1" applyAlignment="1">
      <alignment horizontal="center" vertical="center" wrapText="1"/>
    </xf>
    <xf numFmtId="0" fontId="6" fillId="8" borderId="3" xfId="5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9" fillId="3" borderId="2" xfId="5" applyFont="1" applyFill="1" applyBorder="1" applyAlignment="1">
      <alignment horizontal="center" vertical="center"/>
    </xf>
    <xf numFmtId="0" fontId="19" fillId="3" borderId="11" xfId="5" applyFont="1" applyFill="1" applyBorder="1" applyAlignment="1">
      <alignment horizontal="center" vertical="center"/>
    </xf>
    <xf numFmtId="0" fontId="19" fillId="3" borderId="4" xfId="5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6" fillId="8" borderId="1" xfId="5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33" fillId="0" borderId="0" xfId="5" applyFont="1" applyAlignment="1">
      <alignment horizontal="left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0" fontId="11" fillId="8" borderId="9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6" fillId="3" borderId="9" xfId="5" applyFont="1" applyFill="1" applyBorder="1" applyAlignment="1">
      <alignment horizontal="center" vertical="center" wrapText="1"/>
    </xf>
    <xf numFmtId="0" fontId="6" fillId="3" borderId="10" xfId="5" applyFont="1" applyFill="1" applyBorder="1" applyAlignment="1">
      <alignment horizontal="center" vertical="center" wrapText="1"/>
    </xf>
    <xf numFmtId="0" fontId="24" fillId="0" borderId="0" xfId="5" applyFont="1" applyAlignment="1">
      <alignment horizontal="left" wrapText="1"/>
    </xf>
    <xf numFmtId="0" fontId="22" fillId="0" borderId="0" xfId="5" applyFont="1" applyAlignment="1">
      <alignment horizontal="left" wrapText="1"/>
    </xf>
  </cellXfs>
  <cellStyles count="14">
    <cellStyle name="Comma" xfId="1" builtinId="3"/>
    <cellStyle name="Comma 2" xfId="2"/>
    <cellStyle name="Comma 4" xfId="3"/>
    <cellStyle name="Excel Built-in Normal" xfId="4"/>
    <cellStyle name="Normal" xfId="0" builtinId="0"/>
    <cellStyle name="Normal 2" xfId="5"/>
    <cellStyle name="Normal 2 2" xfId="6"/>
    <cellStyle name="Normal 2 3" xfId="7"/>
    <cellStyle name="Normal 2 4" xfId="8"/>
    <cellStyle name="Normal 3" xfId="9"/>
    <cellStyle name="Normal 4" xfId="10"/>
    <cellStyle name="Obično 2" xfId="11"/>
    <cellStyle name="Percent" xfId="12" builtinId="5"/>
    <cellStyle name="Zarez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Укупно предвиђени издаци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 (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за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III 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године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2817258597809627"/>
          <c:y val="0.21513338342713637"/>
          <c:w val="0.53149682421314715"/>
          <c:h val="0.55840597513293877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sektorima'!$D$3:$D$6</c:f>
              <c:strCache>
                <c:ptCount val="1"/>
                <c:pt idx="0">
                  <c:v>Укупни прeдвиђeни издaци  (зa III гoдинe)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sektorima'!$D$7:$D$9</c:f>
              <c:numCache>
                <c:formatCode>_-* #,##0\ _К_М_-;\-* #,##0\ _К_М_-;_-* "-"\ _К_М_-;_-@_-</c:formatCode>
                <c:ptCount val="3"/>
                <c:pt idx="0">
                  <c:v>13893730</c:v>
                </c:pt>
                <c:pt idx="1">
                  <c:v>9900000</c:v>
                </c:pt>
                <c:pt idx="2">
                  <c:v>0</c:v>
                </c:pt>
              </c:numCache>
            </c:numRef>
          </c:val>
        </c:ser>
        <c:gapWidth val="182"/>
        <c:axId val="94649728"/>
        <c:axId val="92865664"/>
      </c:barChart>
      <c:catAx>
        <c:axId val="9464972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2865664"/>
        <c:crosses val="autoZero"/>
        <c:auto val="1"/>
        <c:lblAlgn val="ctr"/>
        <c:lblOffset val="100"/>
      </c:catAx>
      <c:valAx>
        <c:axId val="928656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К_М_-;\-* #,##0\ _К_М_-;_-* &quot;-&quot;\ _К_М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4649728"/>
        <c:crosses val="autoZero"/>
        <c:crossBetween val="between"/>
        <c:dispUnits>
          <c:custUnit val="1000"/>
          <c:dispUnits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вриједности финансирања из осталих извора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9616869590845887"/>
          <c:y val="3.643466980420565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3.6418816388467411E-2"/>
          <c:y val="0.19252927591054816"/>
          <c:w val="0.45978755690440082"/>
          <c:h val="0.58046139901389349"/>
        </c:manualLayout>
      </c:layout>
      <c:barChart>
        <c:barDir val="bar"/>
        <c:grouping val="clustered"/>
        <c:ser>
          <c:idx val="2"/>
          <c:order val="0"/>
          <c:tx>
            <c:strRef>
              <c:f>'Ukupno po A-E klasama'!$M$5:$M$6</c:f>
              <c:strCache>
                <c:ptCount val="1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klasama'!$M$7:$M$11</c:f>
              <c:numCache>
                <c:formatCode>_-* #,##0\ _К_М_-;\-* #,##0\ _К_М_-;_-* "-"\ _К_М_-;_-@_-</c:formatCode>
                <c:ptCount val="5"/>
                <c:pt idx="0">
                  <c:v>0</c:v>
                </c:pt>
                <c:pt idx="1">
                  <c:v>50000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'Ukupno po A-E klasama'!$L$5:$L$6</c:f>
              <c:strCache>
                <c:ptCount val="1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klasama'!$L$7:$L$11</c:f>
              <c:numCache>
                <c:formatCode>_-* #,##0\ _К_М_-;\-* #,##0\ _К_М_-;_-* "-"\ _К_М_-;_-@_-</c:formatCode>
                <c:ptCount val="5"/>
                <c:pt idx="0">
                  <c:v>0</c:v>
                </c:pt>
                <c:pt idx="1">
                  <c:v>2200000</c:v>
                </c:pt>
                <c:pt idx="2">
                  <c:v>0</c:v>
                </c:pt>
                <c:pt idx="3">
                  <c:v>0</c:v>
                </c:pt>
                <c:pt idx="4">
                  <c:v>300000</c:v>
                </c:pt>
              </c:numCache>
            </c:numRef>
          </c:val>
        </c:ser>
        <c:ser>
          <c:idx val="0"/>
          <c:order val="2"/>
          <c:tx>
            <c:strRef>
              <c:f>'Ukupno po A-E klasama'!$K$5:$K$6</c:f>
              <c:strCache>
                <c:ptCount val="1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klasama'!$K$7:$K$11</c:f>
              <c:numCache>
                <c:formatCode>_-* #,##0\ _К_М_-;\-* #,##0\ _К_М_-;_-* "-"\ _К_М_-;_-@_-</c:formatCode>
                <c:ptCount val="5"/>
                <c:pt idx="0">
                  <c:v>3144200</c:v>
                </c:pt>
                <c:pt idx="1">
                  <c:v>2405400</c:v>
                </c:pt>
                <c:pt idx="2">
                  <c:v>0</c:v>
                </c:pt>
                <c:pt idx="3">
                  <c:v>0</c:v>
                </c:pt>
                <c:pt idx="4">
                  <c:v>57000</c:v>
                </c:pt>
              </c:numCache>
            </c:numRef>
          </c:val>
        </c:ser>
        <c:gapWidth val="227"/>
        <c:overlap val="-48"/>
        <c:axId val="95617024"/>
        <c:axId val="95618560"/>
      </c:barChart>
      <c:catAx>
        <c:axId val="95617024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618560"/>
        <c:crosses val="autoZero"/>
        <c:auto val="1"/>
        <c:lblAlgn val="ctr"/>
        <c:lblOffset val="100"/>
        <c:noMultiLvlLbl val="1"/>
      </c:catAx>
      <c:valAx>
        <c:axId val="95618560"/>
        <c:scaling>
          <c:orientation val="maxMin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617024"/>
        <c:crosses val="autoZero"/>
        <c:crossBetween val="between"/>
        <c:dispUnits>
          <c:custUnit val="1000"/>
          <c:dispUnits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50834597875584"/>
          <c:y val="9.7701423596398065E-2"/>
          <c:w val="0.28679817905918081"/>
          <c:h val="6.8965710773927949E-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bs-Cyrl-BA" sz="14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према вриједности финансирања из буџета</a:t>
            </a:r>
          </a:p>
        </c:rich>
      </c:tx>
      <c:layout>
        <c:manualLayout>
          <c:xMode val="edge"/>
          <c:yMode val="edge"/>
          <c:x val="0.16093578086021074"/>
          <c:y val="3.6446316303485483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6701600405088183E-2"/>
          <c:y val="0.20506048524800621"/>
          <c:w val="0.46363278912399686"/>
          <c:h val="0.65993248604414745"/>
        </c:manualLayout>
      </c:layout>
      <c:barChart>
        <c:barDir val="bar"/>
        <c:grouping val="clustered"/>
        <c:ser>
          <c:idx val="2"/>
          <c:order val="0"/>
          <c:tx>
            <c:strRef>
              <c:f>'Ukupno po A-E klasama'!$I$5:$I$6</c:f>
              <c:strCache>
                <c:ptCount val="1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klasama'!$I$7:$I$11</c:f>
              <c:numCache>
                <c:formatCode>_-* #,##0\ _К_М_-;\-* #,##0\ _К_М_-;_-* "-"\ _К_М_-;_-@_-</c:formatCode>
                <c:ptCount val="5"/>
                <c:pt idx="0">
                  <c:v>900000</c:v>
                </c:pt>
                <c:pt idx="1">
                  <c:v>609000</c:v>
                </c:pt>
                <c:pt idx="2">
                  <c:v>0</c:v>
                </c:pt>
                <c:pt idx="3">
                  <c:v>0</c:v>
                </c:pt>
                <c:pt idx="4">
                  <c:v>407000</c:v>
                </c:pt>
              </c:numCache>
            </c:numRef>
          </c:val>
        </c:ser>
        <c:ser>
          <c:idx val="1"/>
          <c:order val="1"/>
          <c:tx>
            <c:strRef>
              <c:f>'Ukupno po A-E klasama'!$H$5:$H$6</c:f>
              <c:strCache>
                <c:ptCount val="1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klasama'!$H$7:$H$11</c:f>
              <c:numCache>
                <c:formatCode>_-* #,##0\ _К_М_-;\-* #,##0\ _К_М_-;_-* "-"\ _К_М_-;_-@_-</c:formatCode>
                <c:ptCount val="5"/>
                <c:pt idx="0">
                  <c:v>90000</c:v>
                </c:pt>
                <c:pt idx="1">
                  <c:v>569000</c:v>
                </c:pt>
                <c:pt idx="2">
                  <c:v>0</c:v>
                </c:pt>
                <c:pt idx="3">
                  <c:v>0</c:v>
                </c:pt>
                <c:pt idx="4">
                  <c:v>110000</c:v>
                </c:pt>
              </c:numCache>
            </c:numRef>
          </c:val>
        </c:ser>
        <c:ser>
          <c:idx val="0"/>
          <c:order val="2"/>
          <c:tx>
            <c:strRef>
              <c:f>'Ukupno po A-E klasama'!$G$5:$G$6</c:f>
              <c:strCache>
                <c:ptCount val="1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klasama'!$G$7:$G$11</c:f>
              <c:numCache>
                <c:formatCode>_-* #,##0\ _К_М_-;\-* #,##0\ _К_М_-;_-* "-"\ _К_М_-;_-@_-</c:formatCode>
                <c:ptCount val="5"/>
                <c:pt idx="0">
                  <c:v>60000</c:v>
                </c:pt>
                <c:pt idx="1">
                  <c:v>436000</c:v>
                </c:pt>
                <c:pt idx="2">
                  <c:v>300000</c:v>
                </c:pt>
                <c:pt idx="3">
                  <c:v>0</c:v>
                </c:pt>
                <c:pt idx="4">
                  <c:v>110000</c:v>
                </c:pt>
              </c:numCache>
            </c:numRef>
          </c:val>
        </c:ser>
        <c:gapWidth val="227"/>
        <c:overlap val="-48"/>
        <c:axId val="95667328"/>
        <c:axId val="95668864"/>
      </c:barChart>
      <c:catAx>
        <c:axId val="95667328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668864"/>
        <c:crosses val="autoZero"/>
        <c:auto val="1"/>
        <c:lblAlgn val="ctr"/>
        <c:lblOffset val="100"/>
      </c:catAx>
      <c:valAx>
        <c:axId val="95668864"/>
        <c:scaling>
          <c:orientation val="maxMin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667328"/>
        <c:crosses val="autoZero"/>
        <c:crossBetween val="between"/>
        <c:dispUnits>
          <c:custUnit val="1000"/>
          <c:dispUnits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770926382097941"/>
          <c:y val="9.5930232558139567E-2"/>
          <c:w val="0.28482993665188538"/>
          <c:h val="6.1046511627906974E-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Број пројеката</a:t>
            </a:r>
            <a:endParaRPr lang="en-US">
              <a:solidFill>
                <a:sysClr val="windowText" lastClr="000000"/>
              </a:solidFill>
            </a:endParaRP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4659961574115109"/>
          <c:y val="0.24532671574819051"/>
          <c:w val="0.49720236099939635"/>
          <c:h val="0.57854667395350046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sektorima'!$U$3</c:f>
              <c:strCache>
                <c:ptCount val="1"/>
                <c:pt idx="0">
                  <c:v>Број пројеката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softEdge rad="0"/>
            </a:effectLst>
          </c:spPr>
          <c:cat>
            <c:strRef>
              <c:f>'Ukupno po sektorima'!$B$4:$B$9</c:f>
              <c:strCache>
                <c:ptCount val="6"/>
                <c:pt idx="3">
                  <c:v>Економски сектор</c:v>
                </c:pt>
                <c:pt idx="4">
                  <c:v>Друштвени сектор</c:v>
                </c:pt>
                <c:pt idx="5">
                  <c:v>Сектор зaштитe живoтнe срeдинe</c:v>
                </c:pt>
              </c:strCache>
            </c:strRef>
          </c:cat>
          <c:val>
            <c:numRef>
              <c:f>'Ukupno po sektorima'!$U$4:$U$9</c:f>
              <c:numCache>
                <c:formatCode>General</c:formatCode>
                <c:ptCount val="6"/>
                <c:pt idx="3" formatCode="#,##0\ _К_М;\-#,##0\ _К_М">
                  <c:v>21</c:v>
                </c:pt>
                <c:pt idx="4" formatCode="#,##0\ _К_М;\-#,##0\ _К_М">
                  <c:v>19</c:v>
                </c:pt>
                <c:pt idx="5" formatCode="#,##0\ _К_М;\-#,##0\ _К_М">
                  <c:v>0</c:v>
                </c:pt>
              </c:numCache>
            </c:numRef>
          </c:val>
        </c:ser>
        <c:gapWidth val="36"/>
        <c:axId val="92910720"/>
        <c:axId val="92912256"/>
      </c:barChart>
      <c:catAx>
        <c:axId val="9291072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2912256"/>
        <c:crosses val="autoZero"/>
        <c:auto val="1"/>
        <c:lblAlgn val="ctr"/>
        <c:lblOffset val="100"/>
      </c:catAx>
      <c:valAx>
        <c:axId val="929122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291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Финансирање из буџета</a:t>
            </a:r>
            <a:r>
              <a:rPr lang="bs-Latn-BA">
                <a:solidFill>
                  <a:sysClr val="windowText" lastClr="000000"/>
                </a:solidFill>
              </a:rPr>
              <a:t> - (</a:t>
            </a:r>
            <a:r>
              <a:rPr lang="bs-Cyrl-BA">
                <a:solidFill>
                  <a:sysClr val="windowText" lastClr="000000"/>
                </a:solidFill>
              </a:rPr>
              <a:t>укупно</a:t>
            </a:r>
            <a:r>
              <a:rPr lang="en-US">
                <a:solidFill>
                  <a:sysClr val="windowText" lastClr="000000"/>
                </a:solidFill>
              </a:rPr>
              <a:t> I+II+III)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6981374830681013"/>
          <c:y val="0.22924660617027048"/>
          <c:w val="0.58659409680381214"/>
          <c:h val="0.51356816442498332"/>
        </c:manualLayout>
      </c:layout>
      <c:barChart>
        <c:barDir val="bar"/>
        <c:grouping val="stacked"/>
        <c:ser>
          <c:idx val="0"/>
          <c:order val="0"/>
          <c:tx>
            <c:strRef>
              <c:f>'Ukupno po sektorima'!$H$5:$H$6</c:f>
              <c:strCache>
                <c:ptCount val="1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sektorima'!$H$7:$H$9</c:f>
              <c:numCache>
                <c:formatCode>_-* #,##0\ _К_М_-;\-* #,##0\ _К_М_-;_-* "-"\ _К_М_-;_-@_-</c:formatCode>
                <c:ptCount val="3"/>
                <c:pt idx="0">
                  <c:v>2290000</c:v>
                </c:pt>
                <c:pt idx="1">
                  <c:v>5340000</c:v>
                </c:pt>
                <c:pt idx="2">
                  <c:v>0</c:v>
                </c:pt>
              </c:numCache>
            </c:numRef>
          </c:val>
        </c:ser>
        <c:overlap val="100"/>
        <c:axId val="94148480"/>
        <c:axId val="94150016"/>
      </c:barChart>
      <c:catAx>
        <c:axId val="9414848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4150016"/>
        <c:crosses val="autoZero"/>
        <c:auto val="1"/>
        <c:lblAlgn val="ctr"/>
        <c:lblOffset val="100"/>
      </c:catAx>
      <c:valAx>
        <c:axId val="941500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К_М_-;\-* #,##0\ _К_М_-;_-* &quot;-&quot;\ _К_М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4148480"/>
        <c:crosses val="autoZero"/>
        <c:crossBetween val="between"/>
        <c:dispUnits>
          <c:custUnit val="1000"/>
          <c:dispUnits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400" b="0" i="0" u="none" strike="noStrike" baseline="0">
                <a:effectLst/>
              </a:rPr>
              <a:t>Финансирање из осталих извора</a:t>
            </a:r>
            <a:r>
              <a:rPr lang="bs-Latn-BA" baseline="0">
                <a:solidFill>
                  <a:sysClr val="windowText" lastClr="000000"/>
                </a:solidFill>
              </a:rPr>
              <a:t> (</a:t>
            </a:r>
            <a:r>
              <a:rPr lang="bs-Cyrl-BA" baseline="0">
                <a:solidFill>
                  <a:sysClr val="windowText" lastClr="000000"/>
                </a:solidFill>
              </a:rPr>
              <a:t>укупно </a:t>
            </a:r>
            <a:r>
              <a:rPr lang="en-US">
                <a:solidFill>
                  <a:sysClr val="windowText" lastClr="000000"/>
                </a:solidFill>
              </a:rPr>
              <a:t>I+II+III)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0644665712491396"/>
          <c:y val="0.27268490806552642"/>
          <c:w val="0.51896207667040783"/>
          <c:h val="0.46853816024535938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sektorima'!$T$5:$T$6</c:f>
              <c:strCache>
                <c:ptCount val="1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sektorima'!$T$7:$T$9</c:f>
              <c:numCache>
                <c:formatCode>_-* #,##0\ _К_М_-;\-* #,##0\ _К_М_-;_-* "-"\ _К_М_-;_-@_-</c:formatCode>
                <c:ptCount val="3"/>
                <c:pt idx="0">
                  <c:v>6536600</c:v>
                </c:pt>
                <c:pt idx="1">
                  <c:v>15000</c:v>
                </c:pt>
                <c:pt idx="2">
                  <c:v>0</c:v>
                </c:pt>
              </c:numCache>
            </c:numRef>
          </c:val>
        </c:ser>
        <c:gapWidth val="182"/>
        <c:axId val="94727168"/>
        <c:axId val="95322880"/>
      </c:barChart>
      <c:catAx>
        <c:axId val="9472716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322880"/>
        <c:crosses val="autoZero"/>
        <c:auto val="1"/>
        <c:lblAlgn val="ctr"/>
        <c:lblOffset val="100"/>
      </c:catAx>
      <c:valAx>
        <c:axId val="953228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К_М_-;\-* #,##0\ _К_М_-;_-* &quot;-&quot;\ _К_М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4727168"/>
        <c:crosses val="autoZero"/>
        <c:crossBetween val="between"/>
        <c:dispUnits>
          <c:custUnit val="1000"/>
          <c:dispUnits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100" baseline="0">
                <a:solidFill>
                  <a:sysClr val="windowText" lastClr="000000"/>
                </a:solidFill>
              </a:rPr>
              <a:t>План</a:t>
            </a:r>
            <a:r>
              <a:rPr lang="hr-HR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имплементације</a:t>
            </a:r>
            <a:r>
              <a:rPr lang="bs-Latn-BA" sz="1100" baseline="0">
                <a:solidFill>
                  <a:sysClr val="windowText" lastClr="000000"/>
                </a:solidFill>
              </a:rPr>
              <a:t> </a:t>
            </a:r>
            <a:r>
              <a:rPr lang="hr-HR" sz="1100" baseline="0">
                <a:solidFill>
                  <a:sysClr val="windowText" lastClr="000000"/>
                </a:solidFill>
              </a:rPr>
              <a:t>- </a:t>
            </a:r>
            <a:r>
              <a:rPr lang="bs-Cyrl-BA" sz="1100" baseline="0">
                <a:solidFill>
                  <a:sysClr val="windowText" lastClr="000000"/>
                </a:solidFill>
              </a:rPr>
              <a:t>Структура по</a:t>
            </a:r>
            <a:r>
              <a:rPr lang="en-US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изворима финансирања</a:t>
            </a:r>
            <a:r>
              <a:rPr lang="en-US" sz="1100" baseline="0">
                <a:solidFill>
                  <a:sysClr val="windowText" lastClr="000000"/>
                </a:solidFill>
              </a:rPr>
              <a:t>- I </a:t>
            </a:r>
            <a:r>
              <a:rPr lang="bs-Cyrl-BA" sz="1100" baseline="0">
                <a:solidFill>
                  <a:sysClr val="windowText" lastClr="000000"/>
                </a:solidFill>
              </a:rPr>
              <a:t>година</a:t>
            </a:r>
            <a:endParaRPr lang="en-US" sz="11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3570817016856848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4738144822501482"/>
          <c:y val="0.26731531531531538"/>
          <c:w val="0.36566132244488231"/>
          <c:h val="0.4910831102147924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godinama'!$D$3:$D$5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godinama'!$B$6:$B$8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godinama'!$D$6:$D$8</c:f>
              <c:numCache>
                <c:formatCode>_-* #,##0\ _К_М_-;\-* #,##0\ _К_М_-;_-* "-"\ _К_М_-;_-@_-</c:formatCode>
                <c:ptCount val="3"/>
                <c:pt idx="0">
                  <c:v>2224500</c:v>
                </c:pt>
                <c:pt idx="1">
                  <c:v>2765000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'Ukupno po godinama'!$E$3:$E$5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godinama'!$B$6:$B$8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godinama'!$E$6:$E$8</c:f>
              <c:numCache>
                <c:formatCode>_-* #,##0\ _К_М_-;\-* #,##0\ _К_М_-;_-* "-"\ _К_М_-;_-@_-</c:formatCode>
                <c:ptCount val="3"/>
                <c:pt idx="0">
                  <c:v>5606600</c:v>
                </c:pt>
                <c:pt idx="1">
                  <c:v>10000</c:v>
                </c:pt>
                <c:pt idx="2">
                  <c:v>0</c:v>
                </c:pt>
              </c:numCache>
            </c:numRef>
          </c:val>
        </c:ser>
        <c:gapWidth val="227"/>
        <c:overlap val="100"/>
        <c:axId val="95410048"/>
        <c:axId val="95411584"/>
      </c:barChart>
      <c:catAx>
        <c:axId val="95410048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411584"/>
        <c:crosses val="autoZero"/>
        <c:auto val="1"/>
        <c:lblAlgn val="ctr"/>
        <c:lblOffset val="100"/>
      </c:catAx>
      <c:valAx>
        <c:axId val="95411584"/>
        <c:scaling>
          <c:orientation val="minMax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410048"/>
        <c:crosses val="autoZero"/>
        <c:crossBetween val="between"/>
        <c:dispUnits>
          <c:custUnit val="1000"/>
          <c:dispUnits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518716577539763"/>
          <c:y val="0.27322550175835558"/>
          <c:w val="0.24866310160427821"/>
          <c:h val="0.50819943327054529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 година</a:t>
            </a:r>
          </a:p>
        </c:rich>
      </c:tx>
      <c:layout>
        <c:manualLayout>
          <c:xMode val="edge"/>
          <c:yMode val="edge"/>
          <c:x val="0.13156674313348626"/>
          <c:y val="1.64631087780695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5250428735717615"/>
          <c:y val="0.27023679417122026"/>
          <c:w val="0.35897345537450054"/>
          <c:h val="0.48736571944335189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godinama'!$D$10:$D$12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godinama'!$B$13:$B$15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godinama'!$D$13:$D$15</c:f>
              <c:numCache>
                <c:formatCode>_-* #,##0\ _К_М_-;\-* #,##0\ _К_М_-;_-* "-"\ _К_М_-;_-@_-</c:formatCode>
                <c:ptCount val="3"/>
                <c:pt idx="0">
                  <c:v>3329400</c:v>
                </c:pt>
                <c:pt idx="1">
                  <c:v>965000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'Ukupno po godinama'!$E$10:$E$12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godinama'!$B$13:$B$15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godinama'!$E$13:$E$15</c:f>
              <c:numCache>
                <c:formatCode>_-* #,##0\ _К_М_-;\-* #,##0\ _К_М_-;_-* "-"\ _К_М_-;_-@_-</c:formatCode>
                <c:ptCount val="3"/>
                <c:pt idx="0">
                  <c:v>2500000</c:v>
                </c:pt>
                <c:pt idx="1">
                  <c:v>5000</c:v>
                </c:pt>
                <c:pt idx="2">
                  <c:v>0</c:v>
                </c:pt>
              </c:numCache>
            </c:numRef>
          </c:val>
        </c:ser>
        <c:gapWidth val="227"/>
        <c:overlap val="100"/>
        <c:axId val="95242880"/>
        <c:axId val="95256960"/>
      </c:barChart>
      <c:catAx>
        <c:axId val="95242880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256960"/>
        <c:crosses val="autoZero"/>
        <c:auto val="1"/>
        <c:lblAlgn val="ctr"/>
        <c:lblOffset val="100"/>
      </c:catAx>
      <c:valAx>
        <c:axId val="95256960"/>
        <c:scaling>
          <c:orientation val="minMax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242880"/>
        <c:crosses val="autoZero"/>
        <c:crossBetween val="between"/>
        <c:dispUnits>
          <c:custUnit val="1000"/>
          <c:dispUnits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653726966778852"/>
          <c:y val="0.25555694204070117"/>
          <c:w val="0.24409511384287425"/>
          <c:h val="0.52222505547448028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III година</a:t>
            </a:r>
          </a:p>
        </c:rich>
      </c:tx>
      <c:layout>
        <c:manualLayout>
          <c:xMode val="edge"/>
          <c:yMode val="edge"/>
          <c:x val="0.1304029643353404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2127059900888566"/>
          <c:y val="0.26426794237349577"/>
          <c:w val="0.39940087062442786"/>
          <c:h val="0.49569644673027108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godinama'!$D$17:$D$19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godinama'!$B$20:$B$22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godinama'!$D$20:$D$22</c:f>
              <c:numCache>
                <c:formatCode>_-* #,##0\ _К_М_-;\-* #,##0\ _К_М_-;_-* "-"\ _К_М_-;_-@_-</c:formatCode>
                <c:ptCount val="3"/>
                <c:pt idx="0">
                  <c:v>3741500</c:v>
                </c:pt>
                <c:pt idx="1">
                  <c:v>2520000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'Ukupno po godinama'!$E$17:$E$19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godinama'!$B$20:$B$22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godinama'!$E$20:$E$22</c:f>
              <c:numCache>
                <c:formatCode>_-* #,##0\ _К_М_-;\-* #,##0\ _К_М_-;_-* "-"\ _К_М_-;_-@_-</c:formatCode>
                <c:ptCount val="3"/>
                <c:pt idx="0">
                  <c:v>50000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gapWidth val="227"/>
        <c:overlap val="100"/>
        <c:axId val="95505792"/>
        <c:axId val="95507584"/>
      </c:barChart>
      <c:catAx>
        <c:axId val="95505792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507584"/>
        <c:crosses val="autoZero"/>
        <c:auto val="1"/>
        <c:lblAlgn val="ctr"/>
        <c:lblOffset val="100"/>
      </c:catAx>
      <c:valAx>
        <c:axId val="95507584"/>
        <c:scaling>
          <c:orientation val="minMax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505792"/>
        <c:crosses val="autoZero"/>
        <c:crossBetween val="between"/>
        <c:dispUnits>
          <c:custUnit val="1000"/>
          <c:dispUnits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88235294117663"/>
          <c:y val="0.24725274725274726"/>
          <c:w val="0.25401069518716735"/>
          <c:h val="0.55494505494505564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броју пројеката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4093899626183196"/>
          <c:y val="9.6415043927892963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736211178739413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klasama'!$D$7:$D$12</c:f>
              <c:numCache>
                <c:formatCode>0%</c:formatCode>
                <c:ptCount val="6"/>
                <c:pt idx="0">
                  <c:v>0.11363636363636363</c:v>
                </c:pt>
                <c:pt idx="1">
                  <c:v>0.13636363636363635</c:v>
                </c:pt>
                <c:pt idx="2">
                  <c:v>2.2727272727272728E-2</c:v>
                </c:pt>
                <c:pt idx="3">
                  <c:v>0</c:v>
                </c:pt>
                <c:pt idx="4">
                  <c:v>0.11363636363636363</c:v>
                </c:pt>
                <c:pt idx="5">
                  <c:v>0.61363636363636365</c:v>
                </c:pt>
              </c:numCache>
            </c:numRef>
          </c:val>
        </c:ser>
        <c:gapWidth val="227"/>
        <c:overlap val="-48"/>
        <c:axId val="95525120"/>
        <c:axId val="95424512"/>
      </c:barChart>
      <c:catAx>
        <c:axId val="95525120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424512"/>
        <c:crossesAt val="0"/>
        <c:auto val="1"/>
        <c:lblAlgn val="ctr"/>
        <c:lblOffset val="100"/>
      </c:catAx>
      <c:valAx>
        <c:axId val="95424512"/>
        <c:scaling>
          <c:orientation val="maxMin"/>
        </c:scaling>
        <c:axPos val="b"/>
        <c:numFmt formatCode="0%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52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t" anchorCtr="0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 према укупно предвиђеним издацима за</a:t>
            </a:r>
            <a:r>
              <a:rPr lang="en-US" sz="1200" baseline="0">
                <a:solidFill>
                  <a:sysClr val="windowText" lastClr="000000"/>
                </a:solidFill>
              </a:rPr>
              <a:t> III </a:t>
            </a:r>
            <a:r>
              <a:rPr lang="bs-Cyrl-BA" sz="1200" baseline="0">
                <a:solidFill>
                  <a:sysClr val="windowText" lastClr="000000"/>
                </a:solidFill>
              </a:rPr>
              <a:t>године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649815218229289"/>
          <c:y val="7.2984739183051504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736211178739413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klasama'!$F$7:$F$12</c:f>
              <c:numCache>
                <c:formatCode>0%</c:formatCode>
                <c:ptCount val="6"/>
                <c:pt idx="0">
                  <c:v>8.422346210058719E-2</c:v>
                </c:pt>
                <c:pt idx="1">
                  <c:v>0.13324202744869523</c:v>
                </c:pt>
                <c:pt idx="2">
                  <c:v>7.1980272170496393E-2</c:v>
                </c:pt>
                <c:pt idx="3">
                  <c:v>0</c:v>
                </c:pt>
                <c:pt idx="4">
                  <c:v>1.2661984240900958E-2</c:v>
                </c:pt>
                <c:pt idx="5">
                  <c:v>0.6978922540393202</c:v>
                </c:pt>
              </c:numCache>
            </c:numRef>
          </c:val>
        </c:ser>
        <c:gapWidth val="227"/>
        <c:overlap val="-48"/>
        <c:axId val="95449088"/>
        <c:axId val="95450624"/>
      </c:barChart>
      <c:catAx>
        <c:axId val="95449088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450624"/>
        <c:crossesAt val="0"/>
        <c:auto val="1"/>
        <c:lblAlgn val="ctr"/>
        <c:lblOffset val="100"/>
      </c:catAx>
      <c:valAx>
        <c:axId val="95450624"/>
        <c:scaling>
          <c:orientation val="maxMin"/>
        </c:scaling>
        <c:axPos val="b"/>
        <c:numFmt formatCode="0%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544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161925</xdr:rowOff>
    </xdr:from>
    <xdr:to>
      <xdr:col>5</xdr:col>
      <xdr:colOff>542925</xdr:colOff>
      <xdr:row>23</xdr:row>
      <xdr:rowOff>114300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12</xdr:row>
      <xdr:rowOff>142875</xdr:rowOff>
    </xdr:from>
    <xdr:to>
      <xdr:col>9</xdr:col>
      <xdr:colOff>28575</xdr:colOff>
      <xdr:row>23</xdr:row>
      <xdr:rowOff>104775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142875</xdr:colOff>
      <xdr:row>12</xdr:row>
      <xdr:rowOff>152400</xdr:rowOff>
    </xdr:from>
    <xdr:to>
      <xdr:col>15</xdr:col>
      <xdr:colOff>409575</xdr:colOff>
      <xdr:row>23</xdr:row>
      <xdr:rowOff>104775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495300</xdr:colOff>
      <xdr:row>12</xdr:row>
      <xdr:rowOff>161925</xdr:rowOff>
    </xdr:from>
    <xdr:to>
      <xdr:col>21</xdr:col>
      <xdr:colOff>47625</xdr:colOff>
      <xdr:row>23</xdr:row>
      <xdr:rowOff>114300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0</xdr:rowOff>
    </xdr:from>
    <xdr:to>
      <xdr:col>11</xdr:col>
      <xdr:colOff>180975</xdr:colOff>
      <xdr:row>8</xdr:row>
      <xdr:rowOff>190500</xdr:rowOff>
    </xdr:to>
    <xdr:graphicFrame macro="">
      <xdr:nvGraphicFramePr>
        <xdr:cNvPr id="716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9</xdr:row>
      <xdr:rowOff>38100</xdr:rowOff>
    </xdr:from>
    <xdr:to>
      <xdr:col>11</xdr:col>
      <xdr:colOff>247650</xdr:colOff>
      <xdr:row>17</xdr:row>
      <xdr:rowOff>133350</xdr:rowOff>
    </xdr:to>
    <xdr:graphicFrame macro="">
      <xdr:nvGraphicFramePr>
        <xdr:cNvPr id="717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18</xdr:row>
      <xdr:rowOff>57150</xdr:rowOff>
    </xdr:from>
    <xdr:to>
      <xdr:col>11</xdr:col>
      <xdr:colOff>190500</xdr:colOff>
      <xdr:row>26</xdr:row>
      <xdr:rowOff>104775</xdr:rowOff>
    </xdr:to>
    <xdr:graphicFrame macro="">
      <xdr:nvGraphicFramePr>
        <xdr:cNvPr id="717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18</xdr:row>
      <xdr:rowOff>28575</xdr:rowOff>
    </xdr:from>
    <xdr:to>
      <xdr:col>7</xdr:col>
      <xdr:colOff>342900</xdr:colOff>
      <xdr:row>37</xdr:row>
      <xdr:rowOff>66675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18</xdr:row>
      <xdr:rowOff>28575</xdr:rowOff>
    </xdr:from>
    <xdr:to>
      <xdr:col>14</xdr:col>
      <xdr:colOff>38100</xdr:colOff>
      <xdr:row>37</xdr:row>
      <xdr:rowOff>66675</xdr:rowOff>
    </xdr:to>
    <xdr:graphicFrame macro="">
      <xdr:nvGraphicFramePr>
        <xdr:cNvPr id="112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42</xdr:row>
      <xdr:rowOff>85725</xdr:rowOff>
    </xdr:from>
    <xdr:to>
      <xdr:col>7</xdr:col>
      <xdr:colOff>314325</xdr:colOff>
      <xdr:row>61</xdr:row>
      <xdr:rowOff>0</xdr:rowOff>
    </xdr:to>
    <xdr:graphicFrame macro="">
      <xdr:nvGraphicFramePr>
        <xdr:cNvPr id="112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542925</xdr:colOff>
      <xdr:row>42</xdr:row>
      <xdr:rowOff>85725</xdr:rowOff>
    </xdr:from>
    <xdr:to>
      <xdr:col>14</xdr:col>
      <xdr:colOff>28575</xdr:colOff>
      <xdr:row>60</xdr:row>
      <xdr:rowOff>123825</xdr:rowOff>
    </xdr:to>
    <xdr:graphicFrame macro="">
      <xdr:nvGraphicFramePr>
        <xdr:cNvPr id="1126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49237</xdr:colOff>
      <xdr:row>61</xdr:row>
      <xdr:rowOff>161192</xdr:rowOff>
    </xdr:from>
    <xdr:to>
      <xdr:col>7</xdr:col>
      <xdr:colOff>338796</xdr:colOff>
      <xdr:row>65</xdr:row>
      <xdr:rowOff>1465</xdr:rowOff>
    </xdr:to>
    <xdr:sp macro="" textlink="">
      <xdr:nvSpPr>
        <xdr:cNvPr id="6" name="Rectangle 5"/>
        <xdr:cNvSpPr/>
      </xdr:nvSpPr>
      <xdr:spPr>
        <a:xfrm>
          <a:off x="163537" y="14601092"/>
          <a:ext cx="6461759" cy="52607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прojeкaтa плaнирaних из eкстeрних извoрa,  пo гoдинaмa и клaсaмa (A-E)</a:t>
          </a:r>
          <a:endParaRPr lang="en-US" sz="1100" b="1"/>
        </a:p>
      </xdr:txBody>
    </xdr:sp>
    <xdr:clientData/>
  </xdr:twoCellAnchor>
  <xdr:twoCellAnchor>
    <xdr:from>
      <xdr:col>7</xdr:col>
      <xdr:colOff>552156</xdr:colOff>
      <xdr:row>61</xdr:row>
      <xdr:rowOff>139421</xdr:rowOff>
    </xdr:from>
    <xdr:to>
      <xdr:col>14</xdr:col>
      <xdr:colOff>53591</xdr:colOff>
      <xdr:row>64</xdr:row>
      <xdr:rowOff>150306</xdr:rowOff>
    </xdr:to>
    <xdr:sp macro="" textlink="">
      <xdr:nvSpPr>
        <xdr:cNvPr id="7" name="Rectangle 6"/>
        <xdr:cNvSpPr/>
      </xdr:nvSpPr>
      <xdr:spPr>
        <a:xfrm>
          <a:off x="6838656" y="14579321"/>
          <a:ext cx="6435635" cy="52523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суфинaнсирaњa "eкстeрних" прojeкaтa oд стрaнe JЛС,  пo гoдинaмa и клaсaмa (A-E). </a:t>
          </a:r>
          <a:endParaRPr lang="en-US" sz="1100" b="1"/>
        </a:p>
      </xdr:txBody>
    </xdr:sp>
    <xdr:clientData/>
  </xdr:twoCellAnchor>
  <xdr:twoCellAnchor>
    <xdr:from>
      <xdr:col>1</xdr:col>
      <xdr:colOff>0</xdr:colOff>
      <xdr:row>38</xdr:row>
      <xdr:rowOff>0</xdr:rowOff>
    </xdr:from>
    <xdr:to>
      <xdr:col>7</xdr:col>
      <xdr:colOff>289559</xdr:colOff>
      <xdr:row>41</xdr:row>
      <xdr:rowOff>11724</xdr:rowOff>
    </xdr:to>
    <xdr:sp macro="" textlink="">
      <xdr:nvSpPr>
        <xdr:cNvPr id="11" name="Rectangle 10"/>
        <xdr:cNvSpPr/>
      </xdr:nvSpPr>
      <xdr:spPr>
        <a:xfrm>
          <a:off x="114300" y="10172700"/>
          <a:ext cx="6461759" cy="526074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брojу прojeкaтa рaзврстaних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и прeмa финaнсирaњу из буџeтa JЛС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546880</xdr:colOff>
      <xdr:row>38</xdr:row>
      <xdr:rowOff>0</xdr:rowOff>
    </xdr:from>
    <xdr:to>
      <xdr:col>14</xdr:col>
      <xdr:colOff>48315</xdr:colOff>
      <xdr:row>41</xdr:row>
      <xdr:rowOff>10886</xdr:rowOff>
    </xdr:to>
    <xdr:sp macro="" textlink="">
      <xdr:nvSpPr>
        <xdr:cNvPr id="12" name="Rectangle 11"/>
        <xdr:cNvSpPr/>
      </xdr:nvSpPr>
      <xdr:spPr>
        <a:xfrm>
          <a:off x="6833380" y="10052538"/>
          <a:ext cx="6374089" cy="49446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укупнo прeдвиђeним издaцимa рaзврстaним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(A-E)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и прeмa финaнсирaњу из буџeтa JЛС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A11"/>
  <sheetViews>
    <sheetView showGridLines="0" zoomScale="75" zoomScaleNormal="75" workbookViewId="0">
      <selection activeCell="A8" sqref="A8"/>
    </sheetView>
  </sheetViews>
  <sheetFormatPr defaultRowHeight="15"/>
  <cols>
    <col min="1" max="1" width="96.28515625" customWidth="1"/>
  </cols>
  <sheetData>
    <row r="2" spans="1:1" ht="17.45" customHeight="1">
      <c r="A2" s="34" t="s">
        <v>7</v>
      </c>
    </row>
    <row r="3" spans="1:1">
      <c r="A3" s="35" t="s">
        <v>8</v>
      </c>
    </row>
    <row r="4" spans="1:1" ht="97.9" customHeight="1">
      <c r="A4" s="36" t="s">
        <v>54</v>
      </c>
    </row>
    <row r="5" spans="1:1" ht="64.900000000000006" customHeight="1">
      <c r="A5" s="36" t="s">
        <v>55</v>
      </c>
    </row>
    <row r="6" spans="1:1" ht="39.75" customHeight="1">
      <c r="A6" s="37" t="s">
        <v>56</v>
      </c>
    </row>
    <row r="7" spans="1:1">
      <c r="A7" s="38" t="s">
        <v>9</v>
      </c>
    </row>
    <row r="8" spans="1:1" ht="64.150000000000006" customHeight="1">
      <c r="A8" s="36" t="s">
        <v>80</v>
      </c>
    </row>
    <row r="9" spans="1:1" ht="66.599999999999994" customHeight="1">
      <c r="A9" s="36" t="s">
        <v>77</v>
      </c>
    </row>
    <row r="10" spans="1:1" ht="19.899999999999999" customHeight="1">
      <c r="A10" s="38" t="s">
        <v>10</v>
      </c>
    </row>
    <row r="11" spans="1:1" ht="31.5">
      <c r="A11" s="36" t="s">
        <v>57</v>
      </c>
    </row>
  </sheetData>
  <sheetProtection sheet="1" objects="1" scenarios="1"/>
  <phoneticPr fontId="2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BV178"/>
  <sheetViews>
    <sheetView tabSelected="1" zoomScale="118" zoomScaleNormal="118" workbookViewId="0">
      <selection sqref="A1:C1"/>
    </sheetView>
  </sheetViews>
  <sheetFormatPr defaultRowHeight="12.75" outlineLevelCol="1"/>
  <cols>
    <col min="1" max="1" width="9.5703125" style="139" customWidth="1"/>
    <col min="2" max="2" width="19" style="40" customWidth="1"/>
    <col min="3" max="3" width="20.7109375" style="142" customWidth="1"/>
    <col min="4" max="4" width="12.140625" style="142" customWidth="1"/>
    <col min="5" max="5" width="13.140625" style="40" customWidth="1"/>
    <col min="6" max="6" width="10.42578125" style="100" customWidth="1"/>
    <col min="7" max="8" width="10.42578125" style="40" customWidth="1"/>
    <col min="9" max="9" width="10.42578125" style="100" customWidth="1"/>
    <col min="10" max="17" width="10.42578125" style="40" customWidth="1" outlineLevel="1"/>
    <col min="18" max="18" width="11.7109375" style="40" customWidth="1"/>
    <col min="19" max="20" width="10.42578125" style="40" customWidth="1"/>
    <col min="21" max="21" width="13" style="40" customWidth="1"/>
    <col min="22" max="22" width="16.5703125" style="40" customWidth="1"/>
    <col min="23" max="23" width="14.28515625" style="40" customWidth="1"/>
    <col min="24" max="24" width="16.28515625" style="40" customWidth="1"/>
    <col min="25" max="25" width="9.7109375" style="40" customWidth="1"/>
    <col min="26" max="26" width="6.7109375" style="137" customWidth="1"/>
    <col min="27" max="16384" width="9.140625" style="40"/>
  </cols>
  <sheetData>
    <row r="1" spans="1:72" ht="31.5" customHeight="1" thickBot="1">
      <c r="A1" s="163" t="s">
        <v>282</v>
      </c>
      <c r="B1" s="164"/>
      <c r="C1" s="164"/>
      <c r="D1" s="165" t="s">
        <v>263</v>
      </c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6"/>
    </row>
    <row r="2" spans="1:72" ht="21.6" customHeight="1">
      <c r="A2" s="150" t="s">
        <v>11</v>
      </c>
      <c r="B2" s="150" t="s">
        <v>12</v>
      </c>
      <c r="C2" s="150" t="s">
        <v>13</v>
      </c>
      <c r="D2" s="160" t="s">
        <v>14</v>
      </c>
      <c r="E2" s="150" t="s">
        <v>34</v>
      </c>
      <c r="F2" s="150" t="s">
        <v>15</v>
      </c>
      <c r="G2" s="150"/>
      <c r="H2" s="150"/>
      <c r="I2" s="150"/>
      <c r="J2" s="150" t="s">
        <v>16</v>
      </c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 t="s">
        <v>17</v>
      </c>
      <c r="W2" s="150" t="s">
        <v>78</v>
      </c>
      <c r="X2" s="150" t="s">
        <v>18</v>
      </c>
      <c r="Y2" s="151" t="s">
        <v>139</v>
      </c>
      <c r="Z2" s="152" t="s">
        <v>19</v>
      </c>
    </row>
    <row r="3" spans="1:72" ht="19.149999999999999" customHeight="1">
      <c r="A3" s="150"/>
      <c r="B3" s="150"/>
      <c r="C3" s="150"/>
      <c r="D3" s="160"/>
      <c r="E3" s="150"/>
      <c r="F3" s="150" t="s">
        <v>20</v>
      </c>
      <c r="G3" s="150"/>
      <c r="H3" s="150"/>
      <c r="I3" s="150"/>
      <c r="J3" s="150" t="s">
        <v>58</v>
      </c>
      <c r="K3" s="150"/>
      <c r="L3" s="150"/>
      <c r="M3" s="150"/>
      <c r="N3" s="150"/>
      <c r="O3" s="150"/>
      <c r="P3" s="150"/>
      <c r="Q3" s="150"/>
      <c r="R3" s="150" t="s">
        <v>21</v>
      </c>
      <c r="S3" s="150"/>
      <c r="T3" s="150"/>
      <c r="U3" s="150"/>
      <c r="V3" s="150"/>
      <c r="W3" s="150"/>
      <c r="X3" s="150"/>
      <c r="Y3" s="151"/>
      <c r="Z3" s="153"/>
    </row>
    <row r="4" spans="1:72" ht="17.45" customHeight="1">
      <c r="A4" s="150"/>
      <c r="B4" s="150"/>
      <c r="C4" s="150"/>
      <c r="D4" s="160"/>
      <c r="E4" s="150"/>
      <c r="F4" s="148" t="s">
        <v>22</v>
      </c>
      <c r="G4" s="148" t="s">
        <v>23</v>
      </c>
      <c r="H4" s="148" t="s">
        <v>24</v>
      </c>
      <c r="I4" s="148" t="s">
        <v>25</v>
      </c>
      <c r="J4" s="148" t="s">
        <v>26</v>
      </c>
      <c r="K4" s="148" t="s">
        <v>27</v>
      </c>
      <c r="L4" s="148" t="s">
        <v>28</v>
      </c>
      <c r="M4" s="148" t="s">
        <v>73</v>
      </c>
      <c r="N4" s="148" t="s">
        <v>29</v>
      </c>
      <c r="O4" s="148" t="s">
        <v>59</v>
      </c>
      <c r="P4" s="148" t="s">
        <v>30</v>
      </c>
      <c r="Q4" s="148" t="s">
        <v>31</v>
      </c>
      <c r="R4" s="150" t="s">
        <v>22</v>
      </c>
      <c r="S4" s="150" t="s">
        <v>23</v>
      </c>
      <c r="T4" s="150" t="s">
        <v>24</v>
      </c>
      <c r="U4" s="150" t="s">
        <v>25</v>
      </c>
      <c r="V4" s="150"/>
      <c r="W4" s="150"/>
      <c r="X4" s="150"/>
      <c r="Y4" s="151"/>
      <c r="Z4" s="153"/>
    </row>
    <row r="5" spans="1:72" ht="18.75" customHeight="1" thickBot="1">
      <c r="A5" s="150"/>
      <c r="B5" s="150"/>
      <c r="C5" s="150"/>
      <c r="D5" s="160"/>
      <c r="E5" s="150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50"/>
      <c r="S5" s="150"/>
      <c r="T5" s="150"/>
      <c r="U5" s="150"/>
      <c r="V5" s="150"/>
      <c r="W5" s="150"/>
      <c r="X5" s="150"/>
      <c r="Y5" s="151"/>
      <c r="Z5" s="154"/>
      <c r="AA5" s="41"/>
    </row>
    <row r="6" spans="1:72" s="44" customFormat="1" ht="16.149999999999999" customHeight="1">
      <c r="A6" s="42">
        <v>1</v>
      </c>
      <c r="B6" s="42">
        <v>2</v>
      </c>
      <c r="C6" s="42">
        <v>3</v>
      </c>
      <c r="D6" s="42">
        <v>4</v>
      </c>
      <c r="E6" s="42" t="s">
        <v>3</v>
      </c>
      <c r="F6" s="42">
        <v>6</v>
      </c>
      <c r="G6" s="42">
        <v>7</v>
      </c>
      <c r="H6" s="42">
        <v>8</v>
      </c>
      <c r="I6" s="42" t="s">
        <v>4</v>
      </c>
      <c r="J6" s="42">
        <v>10</v>
      </c>
      <c r="K6" s="42">
        <v>11</v>
      </c>
      <c r="L6" s="42">
        <v>12</v>
      </c>
      <c r="M6" s="42">
        <v>13</v>
      </c>
      <c r="N6" s="42">
        <v>14</v>
      </c>
      <c r="O6" s="42">
        <v>15</v>
      </c>
      <c r="P6" s="42">
        <v>16</v>
      </c>
      <c r="Q6" s="42">
        <v>17</v>
      </c>
      <c r="R6" s="42" t="s">
        <v>6</v>
      </c>
      <c r="S6" s="42">
        <v>19</v>
      </c>
      <c r="T6" s="42">
        <v>20</v>
      </c>
      <c r="U6" s="42" t="s">
        <v>5</v>
      </c>
      <c r="V6" s="42">
        <v>22</v>
      </c>
      <c r="W6" s="42">
        <v>23</v>
      </c>
      <c r="X6" s="42">
        <v>24</v>
      </c>
      <c r="Y6" s="42">
        <v>25</v>
      </c>
      <c r="Z6" s="43">
        <v>26</v>
      </c>
    </row>
    <row r="7" spans="1:72" ht="27" customHeight="1">
      <c r="A7" s="45"/>
      <c r="B7" s="46"/>
      <c r="C7" s="47"/>
      <c r="D7" s="48"/>
      <c r="E7" s="145"/>
      <c r="F7" s="48"/>
      <c r="G7" s="48"/>
      <c r="H7" s="48"/>
      <c r="I7" s="146"/>
      <c r="J7" s="48"/>
      <c r="K7" s="48"/>
      <c r="L7" s="48"/>
      <c r="M7" s="48"/>
      <c r="N7" s="48"/>
      <c r="O7" s="48"/>
      <c r="P7" s="48"/>
      <c r="Q7" s="48"/>
      <c r="R7" s="49"/>
      <c r="S7" s="48"/>
      <c r="T7" s="48"/>
      <c r="U7" s="49"/>
      <c r="V7" s="50"/>
      <c r="W7" s="50"/>
      <c r="X7" s="50"/>
      <c r="Y7" s="51"/>
      <c r="Z7" s="41"/>
    </row>
    <row r="8" spans="1:72" s="60" customFormat="1" ht="58.5" customHeight="1">
      <c r="A8" s="52" t="s">
        <v>140</v>
      </c>
      <c r="B8" s="67" t="s">
        <v>264</v>
      </c>
      <c r="C8" s="53" t="s">
        <v>265</v>
      </c>
      <c r="D8" s="54">
        <v>830000</v>
      </c>
      <c r="E8" s="55">
        <f t="shared" ref="E8:E22" si="0">SUM(I8+U8)</f>
        <v>180000</v>
      </c>
      <c r="F8" s="54">
        <v>60000</v>
      </c>
      <c r="G8" s="54">
        <v>60000</v>
      </c>
      <c r="H8" s="54">
        <v>60000</v>
      </c>
      <c r="I8" s="54">
        <f>SUM(F8:H8)</f>
        <v>180000</v>
      </c>
      <c r="J8" s="54"/>
      <c r="K8" s="54"/>
      <c r="L8" s="54"/>
      <c r="M8" s="54"/>
      <c r="N8" s="54"/>
      <c r="O8" s="54"/>
      <c r="P8" s="54"/>
      <c r="Q8" s="54"/>
      <c r="R8" s="54">
        <f t="shared" ref="R8:R38" si="1">SUM(J8:Q8)</f>
        <v>0</v>
      </c>
      <c r="S8" s="54"/>
      <c r="T8" s="54"/>
      <c r="U8" s="54">
        <f t="shared" ref="U8:U38" si="2">SUM(R8:T8)</f>
        <v>0</v>
      </c>
      <c r="V8" s="56" t="s">
        <v>81</v>
      </c>
      <c r="W8" s="57" t="s">
        <v>258</v>
      </c>
      <c r="X8" s="56" t="s">
        <v>82</v>
      </c>
      <c r="Y8" s="58" t="s">
        <v>53</v>
      </c>
      <c r="Z8" s="59" t="s">
        <v>50</v>
      </c>
    </row>
    <row r="9" spans="1:72" s="60" customFormat="1" ht="79.5" customHeight="1">
      <c r="A9" s="52" t="s">
        <v>141</v>
      </c>
      <c r="B9" s="67" t="s">
        <v>266</v>
      </c>
      <c r="C9" s="53" t="s">
        <v>267</v>
      </c>
      <c r="D9" s="54">
        <v>240000</v>
      </c>
      <c r="E9" s="55">
        <f t="shared" si="0"/>
        <v>60000</v>
      </c>
      <c r="F9" s="54">
        <v>20000</v>
      </c>
      <c r="G9" s="54">
        <v>20000</v>
      </c>
      <c r="H9" s="54">
        <v>20000</v>
      </c>
      <c r="I9" s="54">
        <f>SUM(F9:H9)</f>
        <v>60000</v>
      </c>
      <c r="J9" s="54"/>
      <c r="K9" s="54"/>
      <c r="L9" s="54"/>
      <c r="M9" s="61"/>
      <c r="N9" s="61"/>
      <c r="O9" s="61"/>
      <c r="P9" s="61"/>
      <c r="Q9" s="61"/>
      <c r="R9" s="61">
        <f t="shared" si="1"/>
        <v>0</v>
      </c>
      <c r="S9" s="61"/>
      <c r="T9" s="61"/>
      <c r="U9" s="61">
        <f t="shared" si="2"/>
        <v>0</v>
      </c>
      <c r="V9" s="62" t="s">
        <v>81</v>
      </c>
      <c r="W9" s="63" t="s">
        <v>258</v>
      </c>
      <c r="X9" s="62" t="s">
        <v>82</v>
      </c>
      <c r="Y9" s="64" t="s">
        <v>53</v>
      </c>
      <c r="Z9" s="65" t="s">
        <v>50</v>
      </c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</row>
    <row r="10" spans="1:72" s="69" customFormat="1" ht="63.75" customHeight="1">
      <c r="A10" s="52" t="s">
        <v>141</v>
      </c>
      <c r="B10" s="67" t="s">
        <v>177</v>
      </c>
      <c r="C10" s="67"/>
      <c r="D10" s="61">
        <v>297000</v>
      </c>
      <c r="E10" s="68"/>
      <c r="F10" s="61"/>
      <c r="G10" s="61"/>
      <c r="H10" s="61">
        <v>297000</v>
      </c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2" t="s">
        <v>167</v>
      </c>
      <c r="W10" s="63"/>
      <c r="X10" s="62" t="s">
        <v>82</v>
      </c>
      <c r="Y10" s="64" t="s">
        <v>168</v>
      </c>
      <c r="Z10" s="65" t="s">
        <v>50</v>
      </c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</row>
    <row r="11" spans="1:72" s="60" customFormat="1" ht="89.25" customHeight="1">
      <c r="A11" s="52" t="s">
        <v>142</v>
      </c>
      <c r="B11" s="78" t="s">
        <v>178</v>
      </c>
      <c r="C11" s="70" t="s">
        <v>207</v>
      </c>
      <c r="D11" s="54">
        <v>570000</v>
      </c>
      <c r="E11" s="55">
        <v>60000</v>
      </c>
      <c r="F11" s="54">
        <v>20000</v>
      </c>
      <c r="G11" s="54">
        <v>20000</v>
      </c>
      <c r="H11" s="54">
        <v>20000</v>
      </c>
      <c r="I11" s="54">
        <f t="shared" ref="I11:I19" si="3">SUM(F11:H11)</f>
        <v>60000</v>
      </c>
      <c r="J11" s="54"/>
      <c r="K11" s="54"/>
      <c r="L11" s="54"/>
      <c r="M11" s="61"/>
      <c r="N11" s="61"/>
      <c r="O11" s="61"/>
      <c r="P11" s="61"/>
      <c r="Q11" s="61"/>
      <c r="R11" s="61">
        <f t="shared" si="1"/>
        <v>0</v>
      </c>
      <c r="S11" s="61">
        <v>300000</v>
      </c>
      <c r="T11" s="61"/>
      <c r="U11" s="61">
        <f t="shared" si="2"/>
        <v>300000</v>
      </c>
      <c r="V11" s="71" t="s">
        <v>83</v>
      </c>
      <c r="W11" s="71" t="s">
        <v>84</v>
      </c>
      <c r="X11" s="71" t="s">
        <v>206</v>
      </c>
      <c r="Y11" s="64" t="s">
        <v>169</v>
      </c>
      <c r="Z11" s="65" t="s">
        <v>50</v>
      </c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</row>
    <row r="12" spans="1:72" s="60" customFormat="1" ht="56.25" customHeight="1">
      <c r="A12" s="52" t="s">
        <v>143</v>
      </c>
      <c r="B12" s="78" t="s">
        <v>179</v>
      </c>
      <c r="C12" s="70" t="s">
        <v>208</v>
      </c>
      <c r="D12" s="54">
        <v>2070000</v>
      </c>
      <c r="E12" s="55">
        <f t="shared" si="0"/>
        <v>1380000</v>
      </c>
      <c r="F12" s="54">
        <v>120000</v>
      </c>
      <c r="G12" s="54">
        <v>50000</v>
      </c>
      <c r="H12" s="54">
        <v>50000</v>
      </c>
      <c r="I12" s="54">
        <f t="shared" si="3"/>
        <v>220000</v>
      </c>
      <c r="J12" s="54"/>
      <c r="K12" s="54"/>
      <c r="L12" s="54"/>
      <c r="M12" s="54"/>
      <c r="N12" s="54"/>
      <c r="O12" s="54"/>
      <c r="P12" s="54"/>
      <c r="Q12" s="54">
        <v>1160000</v>
      </c>
      <c r="R12" s="54">
        <f t="shared" si="1"/>
        <v>1160000</v>
      </c>
      <c r="S12" s="54"/>
      <c r="T12" s="54"/>
      <c r="U12" s="54">
        <f t="shared" si="2"/>
        <v>1160000</v>
      </c>
      <c r="V12" s="56" t="s">
        <v>83</v>
      </c>
      <c r="W12" s="72" t="s">
        <v>84</v>
      </c>
      <c r="X12" s="72" t="s">
        <v>85</v>
      </c>
      <c r="Y12" s="73" t="s">
        <v>170</v>
      </c>
      <c r="Z12" s="59" t="s">
        <v>50</v>
      </c>
    </row>
    <row r="13" spans="1:72" s="60" customFormat="1" ht="82.5" customHeight="1">
      <c r="A13" s="52" t="s">
        <v>144</v>
      </c>
      <c r="B13" s="78" t="s">
        <v>180</v>
      </c>
      <c r="C13" s="53" t="s">
        <v>209</v>
      </c>
      <c r="D13" s="54">
        <v>3393100</v>
      </c>
      <c r="E13" s="55">
        <f t="shared" si="0"/>
        <v>1695400</v>
      </c>
      <c r="F13" s="54">
        <v>250000</v>
      </c>
      <c r="G13" s="54">
        <v>400000</v>
      </c>
      <c r="H13" s="54">
        <v>400000</v>
      </c>
      <c r="I13" s="54">
        <f t="shared" si="3"/>
        <v>1050000</v>
      </c>
      <c r="J13" s="54"/>
      <c r="K13" s="54"/>
      <c r="L13" s="54">
        <v>440100</v>
      </c>
      <c r="M13" s="54"/>
      <c r="N13" s="54">
        <v>205300</v>
      </c>
      <c r="O13" s="54"/>
      <c r="P13" s="54"/>
      <c r="Q13" s="54"/>
      <c r="R13" s="54">
        <f t="shared" si="1"/>
        <v>645400</v>
      </c>
      <c r="S13" s="54"/>
      <c r="T13" s="54"/>
      <c r="U13" s="54">
        <f t="shared" si="2"/>
        <v>645400</v>
      </c>
      <c r="V13" s="56" t="s">
        <v>83</v>
      </c>
      <c r="W13" s="72" t="s">
        <v>84</v>
      </c>
      <c r="X13" s="72" t="s">
        <v>85</v>
      </c>
      <c r="Y13" s="73" t="s">
        <v>170</v>
      </c>
      <c r="Z13" s="59" t="s">
        <v>50</v>
      </c>
    </row>
    <row r="14" spans="1:72" s="60" customFormat="1" ht="87" customHeight="1">
      <c r="A14" s="52" t="s">
        <v>145</v>
      </c>
      <c r="B14" s="78" t="s">
        <v>181</v>
      </c>
      <c r="C14" s="53" t="s">
        <v>210</v>
      </c>
      <c r="D14" s="54">
        <v>5150000</v>
      </c>
      <c r="E14" s="55">
        <v>900000</v>
      </c>
      <c r="F14" s="54">
        <v>50000</v>
      </c>
      <c r="G14" s="54">
        <v>100000</v>
      </c>
      <c r="H14" s="54">
        <v>100000</v>
      </c>
      <c r="I14" s="54">
        <f t="shared" si="3"/>
        <v>250000</v>
      </c>
      <c r="J14" s="54"/>
      <c r="K14" s="54"/>
      <c r="L14" s="54">
        <v>600000</v>
      </c>
      <c r="M14" s="54"/>
      <c r="N14" s="54"/>
      <c r="O14" s="54"/>
      <c r="P14" s="54"/>
      <c r="Q14" s="54"/>
      <c r="R14" s="54">
        <f t="shared" si="1"/>
        <v>600000</v>
      </c>
      <c r="S14" s="54">
        <v>2200000</v>
      </c>
      <c r="T14" s="54">
        <v>50000</v>
      </c>
      <c r="U14" s="54">
        <f t="shared" si="2"/>
        <v>2850000</v>
      </c>
      <c r="V14" s="56" t="s">
        <v>83</v>
      </c>
      <c r="W14" s="72" t="s">
        <v>84</v>
      </c>
      <c r="X14" s="72" t="s">
        <v>85</v>
      </c>
      <c r="Y14" s="73" t="s">
        <v>170</v>
      </c>
      <c r="Z14" s="59" t="s">
        <v>50</v>
      </c>
    </row>
    <row r="15" spans="1:72" s="60" customFormat="1" ht="66" customHeight="1">
      <c r="A15" s="52" t="s">
        <v>147</v>
      </c>
      <c r="B15" s="78" t="s">
        <v>182</v>
      </c>
      <c r="C15" s="53" t="s">
        <v>211</v>
      </c>
      <c r="D15" s="54">
        <v>2680000</v>
      </c>
      <c r="E15" s="55">
        <f t="shared" si="0"/>
        <v>1410000</v>
      </c>
      <c r="F15" s="54">
        <v>20000</v>
      </c>
      <c r="G15" s="54">
        <v>20000</v>
      </c>
      <c r="H15" s="54">
        <v>20000</v>
      </c>
      <c r="I15" s="54">
        <f t="shared" si="3"/>
        <v>60000</v>
      </c>
      <c r="J15" s="54"/>
      <c r="K15" s="54"/>
      <c r="L15" s="54">
        <v>426000</v>
      </c>
      <c r="M15" s="54"/>
      <c r="N15" s="54">
        <v>924000</v>
      </c>
      <c r="O15" s="54"/>
      <c r="P15" s="54"/>
      <c r="Q15" s="54"/>
      <c r="R15" s="54">
        <f t="shared" si="1"/>
        <v>1350000</v>
      </c>
      <c r="S15" s="54"/>
      <c r="T15" s="54"/>
      <c r="U15" s="54">
        <f t="shared" si="2"/>
        <v>1350000</v>
      </c>
      <c r="V15" s="56" t="s">
        <v>83</v>
      </c>
      <c r="W15" s="72" t="s">
        <v>84</v>
      </c>
      <c r="X15" s="72" t="s">
        <v>85</v>
      </c>
      <c r="Y15" s="73" t="s">
        <v>171</v>
      </c>
      <c r="Z15" s="59" t="s">
        <v>50</v>
      </c>
    </row>
    <row r="16" spans="1:72" s="60" customFormat="1" ht="76.5" customHeight="1">
      <c r="A16" s="52" t="s">
        <v>146</v>
      </c>
      <c r="B16" s="78" t="s">
        <v>183</v>
      </c>
      <c r="C16" s="53" t="s">
        <v>212</v>
      </c>
      <c r="D16" s="54">
        <v>260000</v>
      </c>
      <c r="E16" s="55">
        <f t="shared" si="0"/>
        <v>87000</v>
      </c>
      <c r="F16" s="54">
        <v>10000</v>
      </c>
      <c r="G16" s="54">
        <v>10000</v>
      </c>
      <c r="H16" s="54">
        <v>10000</v>
      </c>
      <c r="I16" s="54">
        <f t="shared" si="3"/>
        <v>30000</v>
      </c>
      <c r="J16" s="54"/>
      <c r="K16" s="54"/>
      <c r="L16" s="54">
        <v>54000</v>
      </c>
      <c r="M16" s="54"/>
      <c r="N16" s="54"/>
      <c r="O16" s="54"/>
      <c r="P16" s="54">
        <v>3000</v>
      </c>
      <c r="Q16" s="54"/>
      <c r="R16" s="54">
        <f t="shared" si="1"/>
        <v>57000</v>
      </c>
      <c r="S16" s="54"/>
      <c r="T16" s="54"/>
      <c r="U16" s="54">
        <f t="shared" si="2"/>
        <v>57000</v>
      </c>
      <c r="V16" s="56" t="s">
        <v>83</v>
      </c>
      <c r="W16" s="72" t="s">
        <v>84</v>
      </c>
      <c r="X16" s="72" t="s">
        <v>85</v>
      </c>
      <c r="Y16" s="73" t="s">
        <v>169</v>
      </c>
      <c r="Z16" s="59" t="s">
        <v>50</v>
      </c>
    </row>
    <row r="17" spans="1:32" s="60" customFormat="1" ht="69.75" customHeight="1">
      <c r="A17" s="52" t="s">
        <v>148</v>
      </c>
      <c r="B17" s="78" t="s">
        <v>184</v>
      </c>
      <c r="C17" s="53" t="s">
        <v>87</v>
      </c>
      <c r="D17" s="54">
        <v>95000</v>
      </c>
      <c r="E17" s="55">
        <f t="shared" si="0"/>
        <v>30000</v>
      </c>
      <c r="F17" s="54">
        <v>10000</v>
      </c>
      <c r="G17" s="54">
        <v>0</v>
      </c>
      <c r="H17" s="54">
        <v>0</v>
      </c>
      <c r="I17" s="54">
        <f t="shared" si="3"/>
        <v>10000</v>
      </c>
      <c r="J17" s="54"/>
      <c r="K17" s="54"/>
      <c r="L17" s="54">
        <v>20000</v>
      </c>
      <c r="M17" s="54"/>
      <c r="N17" s="54"/>
      <c r="O17" s="54"/>
      <c r="P17" s="54"/>
      <c r="Q17" s="54"/>
      <c r="R17" s="54">
        <f t="shared" si="1"/>
        <v>20000</v>
      </c>
      <c r="S17" s="54"/>
      <c r="T17" s="54"/>
      <c r="U17" s="54">
        <f t="shared" si="2"/>
        <v>20000</v>
      </c>
      <c r="V17" s="56" t="s">
        <v>83</v>
      </c>
      <c r="W17" s="72" t="s">
        <v>84</v>
      </c>
      <c r="X17" s="72" t="s">
        <v>85</v>
      </c>
      <c r="Y17" s="73" t="s">
        <v>172</v>
      </c>
      <c r="Z17" s="59" t="s">
        <v>50</v>
      </c>
    </row>
    <row r="18" spans="1:32" s="60" customFormat="1" ht="83.25" customHeight="1">
      <c r="A18" s="52" t="s">
        <v>149</v>
      </c>
      <c r="B18" s="78" t="s">
        <v>185</v>
      </c>
      <c r="C18" s="74" t="s">
        <v>213</v>
      </c>
      <c r="D18" s="54">
        <v>300000</v>
      </c>
      <c r="E18" s="55">
        <f t="shared" si="0"/>
        <v>184200</v>
      </c>
      <c r="F18" s="54">
        <v>10000</v>
      </c>
      <c r="G18" s="54">
        <v>10000</v>
      </c>
      <c r="H18" s="54">
        <v>10000</v>
      </c>
      <c r="I18" s="54">
        <f t="shared" si="3"/>
        <v>30000</v>
      </c>
      <c r="J18" s="54"/>
      <c r="K18" s="54"/>
      <c r="L18" s="54">
        <v>36000</v>
      </c>
      <c r="M18" s="54"/>
      <c r="N18" s="54">
        <v>115200</v>
      </c>
      <c r="O18" s="54"/>
      <c r="P18" s="54">
        <v>3000</v>
      </c>
      <c r="Q18" s="54"/>
      <c r="R18" s="54">
        <f t="shared" si="1"/>
        <v>154200</v>
      </c>
      <c r="S18" s="54"/>
      <c r="T18" s="54"/>
      <c r="U18" s="54">
        <f t="shared" si="2"/>
        <v>154200</v>
      </c>
      <c r="V18" s="56" t="s">
        <v>83</v>
      </c>
      <c r="W18" s="72" t="s">
        <v>84</v>
      </c>
      <c r="X18" s="72" t="s">
        <v>85</v>
      </c>
      <c r="Y18" s="73" t="s">
        <v>171</v>
      </c>
      <c r="Z18" s="59" t="s">
        <v>50</v>
      </c>
    </row>
    <row r="19" spans="1:32" s="60" customFormat="1" ht="72.75" customHeight="1">
      <c r="A19" s="52" t="s">
        <v>150</v>
      </c>
      <c r="B19" s="143" t="s">
        <v>186</v>
      </c>
      <c r="C19" s="75" t="s">
        <v>89</v>
      </c>
      <c r="D19" s="54">
        <v>358500</v>
      </c>
      <c r="E19" s="55">
        <f t="shared" si="0"/>
        <v>40000</v>
      </c>
      <c r="F19" s="54"/>
      <c r="G19" s="54"/>
      <c r="H19" s="54">
        <v>40000</v>
      </c>
      <c r="I19" s="54">
        <f t="shared" si="3"/>
        <v>40000</v>
      </c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>
        <f t="shared" si="2"/>
        <v>0</v>
      </c>
      <c r="V19" s="56" t="s">
        <v>83</v>
      </c>
      <c r="W19" s="72" t="s">
        <v>84</v>
      </c>
      <c r="X19" s="72" t="s">
        <v>85</v>
      </c>
      <c r="Y19" s="73" t="s">
        <v>170</v>
      </c>
      <c r="Z19" s="59" t="s">
        <v>50</v>
      </c>
    </row>
    <row r="20" spans="1:32" s="60" customFormat="1" ht="72.75" customHeight="1">
      <c r="A20" s="52" t="s">
        <v>215</v>
      </c>
      <c r="B20" s="143" t="s">
        <v>214</v>
      </c>
      <c r="C20" s="53" t="s">
        <v>216</v>
      </c>
      <c r="D20" s="54">
        <v>660000</v>
      </c>
      <c r="E20" s="55">
        <v>460000</v>
      </c>
      <c r="F20" s="54"/>
      <c r="G20" s="54"/>
      <c r="H20" s="54">
        <v>100000</v>
      </c>
      <c r="I20" s="54"/>
      <c r="J20" s="54"/>
      <c r="K20" s="54"/>
      <c r="L20" s="54"/>
      <c r="M20" s="54"/>
      <c r="N20" s="54"/>
      <c r="O20" s="54"/>
      <c r="P20" s="54"/>
      <c r="Q20" s="54">
        <v>360000</v>
      </c>
      <c r="R20" s="54"/>
      <c r="S20" s="54"/>
      <c r="T20" s="54"/>
      <c r="U20" s="54"/>
      <c r="V20" s="56" t="s">
        <v>217</v>
      </c>
      <c r="W20" s="72" t="s">
        <v>84</v>
      </c>
      <c r="X20" s="72" t="s">
        <v>82</v>
      </c>
      <c r="Y20" s="73">
        <v>2016</v>
      </c>
      <c r="Z20" s="59" t="s">
        <v>50</v>
      </c>
    </row>
    <row r="21" spans="1:32" s="60" customFormat="1" ht="75" customHeight="1">
      <c r="A21" s="52" t="s">
        <v>152</v>
      </c>
      <c r="B21" s="143" t="s">
        <v>187</v>
      </c>
      <c r="C21" s="53" t="s">
        <v>88</v>
      </c>
      <c r="D21" s="54">
        <v>1800000</v>
      </c>
      <c r="E21" s="55">
        <f t="shared" si="0"/>
        <v>150000</v>
      </c>
      <c r="F21" s="54">
        <v>20000</v>
      </c>
      <c r="G21" s="54">
        <v>60000</v>
      </c>
      <c r="H21" s="54">
        <v>70000</v>
      </c>
      <c r="I21" s="54">
        <f>SUM(F21:H21)</f>
        <v>150000</v>
      </c>
      <c r="J21" s="54"/>
      <c r="K21" s="54"/>
      <c r="L21" s="54">
        <v>270000</v>
      </c>
      <c r="M21" s="54"/>
      <c r="N21" s="54">
        <v>1350000</v>
      </c>
      <c r="O21" s="54"/>
      <c r="P21" s="54"/>
      <c r="Q21" s="54"/>
      <c r="R21" s="54">
        <f t="shared" si="1"/>
        <v>1620000</v>
      </c>
      <c r="S21" s="54"/>
      <c r="T21" s="54"/>
      <c r="U21" s="54"/>
      <c r="V21" s="56" t="s">
        <v>83</v>
      </c>
      <c r="W21" s="72" t="s">
        <v>84</v>
      </c>
      <c r="X21" s="72" t="s">
        <v>85</v>
      </c>
      <c r="Y21" s="73" t="s">
        <v>172</v>
      </c>
      <c r="Z21" s="59" t="s">
        <v>50</v>
      </c>
    </row>
    <row r="22" spans="1:32" s="60" customFormat="1" ht="60.75" customHeight="1">
      <c r="A22" s="52" t="s">
        <v>151</v>
      </c>
      <c r="B22" s="67" t="s">
        <v>188</v>
      </c>
      <c r="C22" s="75" t="s">
        <v>86</v>
      </c>
      <c r="D22" s="54">
        <v>30000</v>
      </c>
      <c r="E22" s="55">
        <f t="shared" si="0"/>
        <v>15000</v>
      </c>
      <c r="F22" s="54">
        <v>15000</v>
      </c>
      <c r="G22" s="54">
        <v>0</v>
      </c>
      <c r="H22" s="54">
        <v>0</v>
      </c>
      <c r="I22" s="54">
        <f>SUM(F22:H22)</f>
        <v>15000</v>
      </c>
      <c r="J22" s="54"/>
      <c r="K22" s="54"/>
      <c r="L22" s="54"/>
      <c r="M22" s="54"/>
      <c r="N22" s="54"/>
      <c r="O22" s="54"/>
      <c r="P22" s="54"/>
      <c r="Q22" s="54"/>
      <c r="R22" s="54">
        <f t="shared" si="1"/>
        <v>0</v>
      </c>
      <c r="S22" s="54"/>
      <c r="T22" s="54"/>
      <c r="U22" s="54">
        <f t="shared" si="2"/>
        <v>0</v>
      </c>
      <c r="V22" s="56" t="s">
        <v>83</v>
      </c>
      <c r="W22" s="72" t="s">
        <v>84</v>
      </c>
      <c r="X22" s="56" t="s">
        <v>82</v>
      </c>
      <c r="Y22" s="73">
        <v>2016</v>
      </c>
      <c r="Z22" s="59" t="s">
        <v>50</v>
      </c>
    </row>
    <row r="23" spans="1:32" s="60" customFormat="1" ht="114.75" customHeight="1">
      <c r="A23" s="52" t="s">
        <v>242</v>
      </c>
      <c r="B23" s="67" t="s">
        <v>247</v>
      </c>
      <c r="C23" s="75" t="s">
        <v>218</v>
      </c>
      <c r="D23" s="54">
        <v>2794000</v>
      </c>
      <c r="E23" s="55">
        <v>45830</v>
      </c>
      <c r="F23" s="54">
        <v>45000</v>
      </c>
      <c r="G23" s="54">
        <v>45000</v>
      </c>
      <c r="H23" s="54">
        <v>45000</v>
      </c>
      <c r="I23" s="54">
        <f>SUM(F23:H23)</f>
        <v>135000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6" t="s">
        <v>173</v>
      </c>
      <c r="W23" s="63" t="s">
        <v>257</v>
      </c>
      <c r="X23" s="56" t="s">
        <v>82</v>
      </c>
      <c r="Y23" s="73">
        <v>2016</v>
      </c>
      <c r="Z23" s="59" t="s">
        <v>50</v>
      </c>
    </row>
    <row r="24" spans="1:32" s="69" customFormat="1" ht="93" customHeight="1">
      <c r="A24" s="52" t="s">
        <v>153</v>
      </c>
      <c r="B24" s="67" t="s">
        <v>174</v>
      </c>
      <c r="C24" s="67" t="s">
        <v>231</v>
      </c>
      <c r="D24" s="61">
        <v>24000</v>
      </c>
      <c r="E24" s="68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2" t="s">
        <v>173</v>
      </c>
      <c r="W24" s="76" t="s">
        <v>259</v>
      </c>
      <c r="X24" s="62" t="s">
        <v>82</v>
      </c>
      <c r="Y24" s="64">
        <v>2016</v>
      </c>
      <c r="Z24" s="65" t="s">
        <v>50</v>
      </c>
      <c r="AA24" s="66"/>
    </row>
    <row r="25" spans="1:32" s="69" customFormat="1" ht="81.75" customHeight="1">
      <c r="A25" s="77" t="s">
        <v>240</v>
      </c>
      <c r="B25" s="78" t="s">
        <v>227</v>
      </c>
      <c r="C25" s="79" t="s">
        <v>248</v>
      </c>
      <c r="D25" s="80">
        <v>9000</v>
      </c>
      <c r="E25" s="81"/>
      <c r="F25" s="80"/>
      <c r="G25" s="80">
        <v>9000</v>
      </c>
      <c r="H25" s="80"/>
      <c r="I25" s="80"/>
      <c r="J25" s="80"/>
      <c r="K25" s="80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3" t="s">
        <v>245</v>
      </c>
      <c r="W25" s="84"/>
      <c r="X25" s="83" t="s">
        <v>245</v>
      </c>
      <c r="Y25" s="65"/>
      <c r="Z25" s="65" t="s">
        <v>50</v>
      </c>
      <c r="AA25" s="66"/>
      <c r="AB25" s="66"/>
      <c r="AC25" s="66"/>
      <c r="AD25" s="66"/>
      <c r="AE25" s="66"/>
      <c r="AF25" s="66"/>
    </row>
    <row r="26" spans="1:32" s="69" customFormat="1" ht="81.75" customHeight="1">
      <c r="A26" s="77" t="s">
        <v>241</v>
      </c>
      <c r="B26" s="78" t="s">
        <v>230</v>
      </c>
      <c r="C26" s="79" t="s">
        <v>249</v>
      </c>
      <c r="D26" s="80">
        <v>6496300</v>
      </c>
      <c r="E26" s="81">
        <v>6496300</v>
      </c>
      <c r="F26" s="80">
        <v>1474500</v>
      </c>
      <c r="G26" s="80">
        <v>2498400</v>
      </c>
      <c r="H26" s="80">
        <v>2499500</v>
      </c>
      <c r="I26" s="80"/>
      <c r="J26" s="80"/>
      <c r="K26" s="80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3" t="s">
        <v>245</v>
      </c>
      <c r="W26" s="84" t="s">
        <v>260</v>
      </c>
      <c r="X26" s="83" t="s">
        <v>245</v>
      </c>
      <c r="Y26" s="65"/>
      <c r="Z26" s="65" t="s">
        <v>50</v>
      </c>
      <c r="AA26" s="66"/>
      <c r="AB26" s="66"/>
      <c r="AC26" s="66"/>
      <c r="AD26" s="66"/>
      <c r="AE26" s="66"/>
      <c r="AF26" s="66"/>
    </row>
    <row r="27" spans="1:32" s="69" customFormat="1" ht="81.75" customHeight="1">
      <c r="A27" s="77" t="s">
        <v>241</v>
      </c>
      <c r="B27" s="78" t="s">
        <v>228</v>
      </c>
      <c r="C27" s="79" t="s">
        <v>250</v>
      </c>
      <c r="D27" s="80">
        <v>27000</v>
      </c>
      <c r="E27" s="81"/>
      <c r="F27" s="80"/>
      <c r="G27" s="80">
        <v>27000</v>
      </c>
      <c r="H27" s="80"/>
      <c r="I27" s="80"/>
      <c r="J27" s="80"/>
      <c r="K27" s="80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3" t="s">
        <v>245</v>
      </c>
      <c r="W27" s="84"/>
      <c r="X27" s="83" t="s">
        <v>245</v>
      </c>
      <c r="Y27" s="65"/>
      <c r="Z27" s="65" t="s">
        <v>50</v>
      </c>
      <c r="AA27" s="66"/>
      <c r="AB27" s="66"/>
      <c r="AC27" s="66"/>
      <c r="AD27" s="66"/>
      <c r="AE27" s="66"/>
      <c r="AF27" s="66"/>
    </row>
    <row r="28" spans="1:32" s="60" customFormat="1" ht="81.75" customHeight="1">
      <c r="A28" s="77" t="s">
        <v>165</v>
      </c>
      <c r="B28" s="78" t="s">
        <v>198</v>
      </c>
      <c r="C28" s="86" t="s">
        <v>225</v>
      </c>
      <c r="D28" s="87">
        <v>2268500</v>
      </c>
      <c r="E28" s="88">
        <v>700000</v>
      </c>
      <c r="F28" s="87">
        <v>100000</v>
      </c>
      <c r="G28" s="87"/>
      <c r="H28" s="87"/>
      <c r="I28" s="87"/>
      <c r="J28" s="87"/>
      <c r="K28" s="87"/>
      <c r="L28" s="89"/>
      <c r="M28" s="89"/>
      <c r="N28" s="89"/>
      <c r="O28" s="89"/>
      <c r="P28" s="89">
        <v>100000</v>
      </c>
      <c r="Q28" s="89"/>
      <c r="R28" s="89"/>
      <c r="S28" s="89"/>
      <c r="T28" s="89"/>
      <c r="U28" s="89"/>
      <c r="V28" s="90" t="s">
        <v>120</v>
      </c>
      <c r="W28" s="91" t="s">
        <v>121</v>
      </c>
      <c r="X28" s="90" t="s">
        <v>119</v>
      </c>
      <c r="Y28" s="59">
        <v>2016</v>
      </c>
      <c r="Z28" s="59" t="s">
        <v>50</v>
      </c>
    </row>
    <row r="29" spans="1:32" s="100" customFormat="1" ht="19.5" customHeight="1">
      <c r="A29" s="92"/>
      <c r="B29" s="93"/>
      <c r="C29" s="94"/>
      <c r="D29" s="95"/>
      <c r="E29" s="96"/>
      <c r="F29" s="95"/>
      <c r="G29" s="95"/>
      <c r="H29" s="95"/>
      <c r="I29" s="95"/>
      <c r="J29" s="95"/>
      <c r="K29" s="95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8"/>
      <c r="W29" s="99"/>
      <c r="X29" s="98"/>
      <c r="Y29" s="41"/>
      <c r="Z29" s="41"/>
    </row>
    <row r="30" spans="1:32" s="60" customFormat="1" ht="111.75" customHeight="1">
      <c r="A30" s="101" t="s">
        <v>154</v>
      </c>
      <c r="B30" s="78" t="s">
        <v>99</v>
      </c>
      <c r="C30" s="86" t="s">
        <v>271</v>
      </c>
      <c r="D30" s="54">
        <v>1800000</v>
      </c>
      <c r="E30" s="55">
        <v>2200000</v>
      </c>
      <c r="F30" s="54">
        <v>300000</v>
      </c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>
        <f t="shared" si="1"/>
        <v>0</v>
      </c>
      <c r="S30" s="54"/>
      <c r="T30" s="54"/>
      <c r="U30" s="54">
        <f t="shared" si="2"/>
        <v>0</v>
      </c>
      <c r="V30" s="72" t="s">
        <v>100</v>
      </c>
      <c r="W30" s="72" t="s">
        <v>101</v>
      </c>
      <c r="X30" s="72" t="s">
        <v>100</v>
      </c>
      <c r="Y30" s="73" t="s">
        <v>127</v>
      </c>
      <c r="Z30" s="59" t="s">
        <v>102</v>
      </c>
    </row>
    <row r="31" spans="1:32" s="60" customFormat="1" ht="84" customHeight="1">
      <c r="A31" s="102" t="s">
        <v>155</v>
      </c>
      <c r="B31" s="67" t="s">
        <v>103</v>
      </c>
      <c r="C31" s="53" t="s">
        <v>104</v>
      </c>
      <c r="D31" s="54">
        <v>800000</v>
      </c>
      <c r="E31" s="55">
        <v>800000</v>
      </c>
      <c r="F31" s="54"/>
      <c r="G31" s="54"/>
      <c r="H31" s="54">
        <v>800000</v>
      </c>
      <c r="I31" s="54">
        <f t="shared" ref="I31:I38" si="4">SUM(F31:H31)</f>
        <v>800000</v>
      </c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>
        <f t="shared" si="2"/>
        <v>0</v>
      </c>
      <c r="V31" s="56" t="s">
        <v>128</v>
      </c>
      <c r="W31" s="57"/>
      <c r="X31" s="56" t="s">
        <v>100</v>
      </c>
      <c r="Y31" s="73" t="s">
        <v>90</v>
      </c>
      <c r="Z31" s="59" t="s">
        <v>102</v>
      </c>
    </row>
    <row r="32" spans="1:32" s="60" customFormat="1" ht="84" customHeight="1">
      <c r="A32" s="102" t="s">
        <v>156</v>
      </c>
      <c r="B32" s="67" t="s">
        <v>189</v>
      </c>
      <c r="C32" s="53" t="s">
        <v>272</v>
      </c>
      <c r="D32" s="54">
        <v>1700000</v>
      </c>
      <c r="E32" s="55">
        <v>1700000</v>
      </c>
      <c r="F32" s="54">
        <v>200000</v>
      </c>
      <c r="G32" s="54"/>
      <c r="H32" s="54"/>
      <c r="I32" s="54">
        <f t="shared" si="4"/>
        <v>200000</v>
      </c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>
        <f t="shared" si="2"/>
        <v>0</v>
      </c>
      <c r="V32" s="56" t="s">
        <v>105</v>
      </c>
      <c r="W32" s="57" t="s">
        <v>106</v>
      </c>
      <c r="X32" s="56" t="s">
        <v>100</v>
      </c>
      <c r="Y32" s="73">
        <v>2015</v>
      </c>
      <c r="Z32" s="59" t="s">
        <v>102</v>
      </c>
    </row>
    <row r="33" spans="1:74" s="60" customFormat="1" ht="75" customHeight="1">
      <c r="A33" s="102" t="s">
        <v>157</v>
      </c>
      <c r="B33" s="67" t="s">
        <v>190</v>
      </c>
      <c r="C33" s="53" t="s">
        <v>220</v>
      </c>
      <c r="D33" s="54">
        <v>100000</v>
      </c>
      <c r="E33" s="55">
        <v>60000</v>
      </c>
      <c r="F33" s="54">
        <v>5000</v>
      </c>
      <c r="G33" s="54">
        <v>20000</v>
      </c>
      <c r="H33" s="54">
        <v>20000</v>
      </c>
      <c r="I33" s="54">
        <f t="shared" si="4"/>
        <v>45000</v>
      </c>
      <c r="J33" s="54"/>
      <c r="K33" s="54"/>
      <c r="L33" s="54"/>
      <c r="M33" s="54"/>
      <c r="N33" s="54"/>
      <c r="O33" s="54"/>
      <c r="P33" s="54"/>
      <c r="Q33" s="54"/>
      <c r="R33" s="54">
        <v>5000</v>
      </c>
      <c r="S33" s="54"/>
      <c r="T33" s="54"/>
      <c r="U33" s="54">
        <f t="shared" si="2"/>
        <v>5000</v>
      </c>
      <c r="V33" s="56" t="s">
        <v>100</v>
      </c>
      <c r="W33" s="57" t="s">
        <v>107</v>
      </c>
      <c r="X33" s="56" t="s">
        <v>100</v>
      </c>
      <c r="Y33" s="73">
        <v>2014</v>
      </c>
      <c r="Z33" s="59" t="s">
        <v>102</v>
      </c>
    </row>
    <row r="34" spans="1:74" s="60" customFormat="1" ht="70.5">
      <c r="A34" s="102" t="s">
        <v>158</v>
      </c>
      <c r="B34" s="67" t="s">
        <v>191</v>
      </c>
      <c r="C34" s="53" t="s">
        <v>221</v>
      </c>
      <c r="D34" s="54">
        <v>20000</v>
      </c>
      <c r="E34" s="55">
        <v>20000</v>
      </c>
      <c r="F34" s="54">
        <v>10000</v>
      </c>
      <c r="G34" s="54">
        <v>5000</v>
      </c>
      <c r="H34" s="54"/>
      <c r="I34" s="54">
        <f t="shared" si="4"/>
        <v>15000</v>
      </c>
      <c r="J34" s="54"/>
      <c r="K34" s="54"/>
      <c r="L34" s="54"/>
      <c r="M34" s="54"/>
      <c r="N34" s="54"/>
      <c r="O34" s="54"/>
      <c r="P34" s="54"/>
      <c r="Q34" s="54">
        <v>5000</v>
      </c>
      <c r="R34" s="54">
        <f t="shared" si="1"/>
        <v>5000</v>
      </c>
      <c r="S34" s="54">
        <v>5000</v>
      </c>
      <c r="T34" s="54"/>
      <c r="U34" s="54">
        <f t="shared" si="2"/>
        <v>10000</v>
      </c>
      <c r="V34" s="56" t="s">
        <v>108</v>
      </c>
      <c r="W34" s="57" t="s">
        <v>109</v>
      </c>
      <c r="X34" s="56" t="s">
        <v>100</v>
      </c>
      <c r="Y34" s="73">
        <v>2014</v>
      </c>
      <c r="Z34" s="59" t="s">
        <v>102</v>
      </c>
    </row>
    <row r="35" spans="1:74" s="60" customFormat="1" ht="79.5" customHeight="1">
      <c r="A35" s="102" t="s">
        <v>157</v>
      </c>
      <c r="B35" s="67" t="s">
        <v>192</v>
      </c>
      <c r="C35" s="53" t="s">
        <v>222</v>
      </c>
      <c r="D35" s="54">
        <v>60000</v>
      </c>
      <c r="E35" s="55">
        <v>60000</v>
      </c>
      <c r="F35" s="54">
        <v>20000</v>
      </c>
      <c r="G35" s="54">
        <v>20000</v>
      </c>
      <c r="H35" s="54">
        <v>20000</v>
      </c>
      <c r="I35" s="54">
        <f t="shared" si="4"/>
        <v>60000</v>
      </c>
      <c r="J35" s="54"/>
      <c r="K35" s="54"/>
      <c r="L35" s="54"/>
      <c r="M35" s="54"/>
      <c r="N35" s="54"/>
      <c r="O35" s="54"/>
      <c r="P35" s="54"/>
      <c r="Q35" s="54"/>
      <c r="R35" s="54">
        <f t="shared" si="1"/>
        <v>0</v>
      </c>
      <c r="S35" s="54"/>
      <c r="T35" s="54"/>
      <c r="U35" s="54">
        <f t="shared" si="2"/>
        <v>0</v>
      </c>
      <c r="V35" s="56" t="s">
        <v>105</v>
      </c>
      <c r="W35" s="57" t="s">
        <v>110</v>
      </c>
      <c r="X35" s="56" t="s">
        <v>100</v>
      </c>
      <c r="Y35" s="73">
        <v>2014</v>
      </c>
      <c r="Z35" s="59" t="s">
        <v>102</v>
      </c>
    </row>
    <row r="36" spans="1:74" s="60" customFormat="1" ht="65.25">
      <c r="A36" s="102" t="s">
        <v>159</v>
      </c>
      <c r="B36" s="67" t="s">
        <v>193</v>
      </c>
      <c r="C36" s="67" t="s">
        <v>111</v>
      </c>
      <c r="D36" s="61">
        <v>400000</v>
      </c>
      <c r="E36" s="68">
        <v>200000</v>
      </c>
      <c r="F36" s="61"/>
      <c r="G36" s="61"/>
      <c r="H36" s="61">
        <v>100000</v>
      </c>
      <c r="I36" s="61">
        <f t="shared" si="4"/>
        <v>100000</v>
      </c>
      <c r="J36" s="54"/>
      <c r="K36" s="54"/>
      <c r="L36" s="54"/>
      <c r="M36" s="54"/>
      <c r="N36" s="54"/>
      <c r="O36" s="54"/>
      <c r="P36" s="54"/>
      <c r="Q36" s="54"/>
      <c r="R36" s="54">
        <f t="shared" si="1"/>
        <v>0</v>
      </c>
      <c r="S36" s="54"/>
      <c r="T36" s="54"/>
      <c r="U36" s="54">
        <f t="shared" si="2"/>
        <v>0</v>
      </c>
      <c r="V36" s="56" t="s">
        <v>100</v>
      </c>
      <c r="W36" s="57" t="s">
        <v>112</v>
      </c>
      <c r="X36" s="56" t="s">
        <v>100</v>
      </c>
      <c r="Y36" s="73">
        <v>2017</v>
      </c>
      <c r="Z36" s="59" t="s">
        <v>102</v>
      </c>
    </row>
    <row r="37" spans="1:74" s="60" customFormat="1" ht="83.25" customHeight="1">
      <c r="A37" s="103" t="s">
        <v>160</v>
      </c>
      <c r="B37" s="67" t="s">
        <v>194</v>
      </c>
      <c r="C37" s="67" t="s">
        <v>113</v>
      </c>
      <c r="D37" s="80">
        <v>800000</v>
      </c>
      <c r="E37" s="81">
        <v>100000</v>
      </c>
      <c r="F37" s="80"/>
      <c r="G37" s="80"/>
      <c r="H37" s="80">
        <v>50000</v>
      </c>
      <c r="I37" s="80">
        <f t="shared" si="4"/>
        <v>50000</v>
      </c>
      <c r="J37" s="87"/>
      <c r="K37" s="87"/>
      <c r="L37" s="54"/>
      <c r="M37" s="54"/>
      <c r="N37" s="54"/>
      <c r="O37" s="54"/>
      <c r="P37" s="54"/>
      <c r="Q37" s="54"/>
      <c r="R37" s="54">
        <f t="shared" si="1"/>
        <v>0</v>
      </c>
      <c r="S37" s="54"/>
      <c r="T37" s="54"/>
      <c r="U37" s="54">
        <f t="shared" si="2"/>
        <v>0</v>
      </c>
      <c r="V37" s="56" t="s">
        <v>100</v>
      </c>
      <c r="W37" s="57" t="s">
        <v>112</v>
      </c>
      <c r="X37" s="56" t="s">
        <v>100</v>
      </c>
      <c r="Y37" s="73">
        <v>2017</v>
      </c>
      <c r="Z37" s="59" t="s">
        <v>102</v>
      </c>
    </row>
    <row r="38" spans="1:74" s="69" customFormat="1" ht="74.25" customHeight="1">
      <c r="A38" s="103" t="s">
        <v>161</v>
      </c>
      <c r="B38" s="53" t="s">
        <v>114</v>
      </c>
      <c r="C38" s="53" t="s">
        <v>115</v>
      </c>
      <c r="D38" s="87">
        <v>350000</v>
      </c>
      <c r="E38" s="88">
        <v>100000</v>
      </c>
      <c r="F38" s="87"/>
      <c r="G38" s="87">
        <v>50000</v>
      </c>
      <c r="H38" s="87">
        <v>50000</v>
      </c>
      <c r="I38" s="87">
        <f t="shared" si="4"/>
        <v>100000</v>
      </c>
      <c r="J38" s="87"/>
      <c r="K38" s="87"/>
      <c r="L38" s="54"/>
      <c r="M38" s="54"/>
      <c r="N38" s="54"/>
      <c r="O38" s="54"/>
      <c r="P38" s="54"/>
      <c r="Q38" s="54"/>
      <c r="R38" s="54">
        <f t="shared" si="1"/>
        <v>0</v>
      </c>
      <c r="S38" s="54"/>
      <c r="T38" s="54"/>
      <c r="U38" s="54">
        <f t="shared" si="2"/>
        <v>0</v>
      </c>
      <c r="V38" s="56" t="s">
        <v>100</v>
      </c>
      <c r="W38" s="57" t="s">
        <v>116</v>
      </c>
      <c r="X38" s="56" t="s">
        <v>100</v>
      </c>
      <c r="Y38" s="73">
        <v>2017</v>
      </c>
      <c r="Z38" s="59" t="s">
        <v>102</v>
      </c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</row>
    <row r="39" spans="1:74" s="69" customFormat="1" ht="74.25" customHeight="1">
      <c r="A39" s="103" t="s">
        <v>161</v>
      </c>
      <c r="B39" s="53" t="s">
        <v>197</v>
      </c>
      <c r="C39" s="53" t="s">
        <v>205</v>
      </c>
      <c r="D39" s="87">
        <v>20000</v>
      </c>
      <c r="E39" s="88">
        <v>20000</v>
      </c>
      <c r="F39" s="87"/>
      <c r="G39" s="87"/>
      <c r="H39" s="87">
        <v>20000</v>
      </c>
      <c r="I39" s="87"/>
      <c r="J39" s="87"/>
      <c r="K39" s="87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6" t="s">
        <v>175</v>
      </c>
      <c r="W39" s="57"/>
      <c r="X39" s="56" t="s">
        <v>100</v>
      </c>
      <c r="Y39" s="73">
        <v>2017</v>
      </c>
      <c r="Z39" s="59" t="s">
        <v>102</v>
      </c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</row>
    <row r="40" spans="1:74" s="69" customFormat="1" ht="74.25" customHeight="1">
      <c r="A40" s="103" t="s">
        <v>161</v>
      </c>
      <c r="B40" s="53" t="s">
        <v>195</v>
      </c>
      <c r="C40" s="53" t="s">
        <v>251</v>
      </c>
      <c r="D40" s="87">
        <v>120000</v>
      </c>
      <c r="E40" s="88">
        <v>120000</v>
      </c>
      <c r="F40" s="87"/>
      <c r="G40" s="87"/>
      <c r="H40" s="87">
        <v>120000</v>
      </c>
      <c r="I40" s="87"/>
      <c r="J40" s="87"/>
      <c r="K40" s="87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6" t="s">
        <v>100</v>
      </c>
      <c r="W40" s="57"/>
      <c r="X40" s="56" t="s">
        <v>100</v>
      </c>
      <c r="Y40" s="73">
        <v>2018</v>
      </c>
      <c r="Z40" s="59" t="s">
        <v>102</v>
      </c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</row>
    <row r="41" spans="1:74" s="69" customFormat="1" ht="96" customHeight="1">
      <c r="A41" s="104" t="s">
        <v>243</v>
      </c>
      <c r="B41" s="85" t="s">
        <v>235</v>
      </c>
      <c r="C41" s="86" t="s">
        <v>236</v>
      </c>
      <c r="D41" s="87">
        <v>100000</v>
      </c>
      <c r="E41" s="88">
        <v>100000</v>
      </c>
      <c r="F41" s="87"/>
      <c r="G41" s="87"/>
      <c r="H41" s="87">
        <v>100000</v>
      </c>
      <c r="I41" s="87"/>
      <c r="J41" s="87"/>
      <c r="K41" s="87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56" t="s">
        <v>100</v>
      </c>
      <c r="W41" s="105"/>
      <c r="X41" s="56" t="s">
        <v>100</v>
      </c>
      <c r="Y41" s="59"/>
      <c r="Z41" s="59" t="s">
        <v>102</v>
      </c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</row>
    <row r="42" spans="1:74" s="69" customFormat="1" ht="79.5" customHeight="1">
      <c r="A42" s="104">
        <v>0</v>
      </c>
      <c r="B42" s="85" t="s">
        <v>200</v>
      </c>
      <c r="C42" s="86" t="s">
        <v>129</v>
      </c>
      <c r="D42" s="87">
        <v>279000</v>
      </c>
      <c r="E42" s="88">
        <v>40000</v>
      </c>
      <c r="F42" s="87"/>
      <c r="G42" s="87">
        <v>20000</v>
      </c>
      <c r="H42" s="87">
        <v>20000</v>
      </c>
      <c r="I42" s="87">
        <v>40000</v>
      </c>
      <c r="J42" s="87"/>
      <c r="K42" s="87"/>
      <c r="L42" s="89"/>
      <c r="M42" s="89"/>
      <c r="N42" s="89"/>
      <c r="O42" s="89"/>
      <c r="P42" s="89"/>
      <c r="Q42" s="89"/>
      <c r="R42" s="89"/>
      <c r="S42" s="89"/>
      <c r="T42" s="89"/>
      <c r="U42" s="89">
        <v>0</v>
      </c>
      <c r="V42" s="90" t="s">
        <v>124</v>
      </c>
      <c r="W42" s="105" t="s">
        <v>121</v>
      </c>
      <c r="X42" s="90" t="s">
        <v>119</v>
      </c>
      <c r="Y42" s="59">
        <v>2016</v>
      </c>
      <c r="Z42" s="59" t="s">
        <v>102</v>
      </c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</row>
    <row r="43" spans="1:74" s="69" customFormat="1" ht="81.75" customHeight="1">
      <c r="A43" s="104" t="s">
        <v>163</v>
      </c>
      <c r="B43" s="85" t="s">
        <v>232</v>
      </c>
      <c r="C43" s="86" t="s">
        <v>233</v>
      </c>
      <c r="D43" s="87">
        <v>150000</v>
      </c>
      <c r="E43" s="88">
        <v>150000</v>
      </c>
      <c r="F43" s="87"/>
      <c r="G43" s="87"/>
      <c r="H43" s="87">
        <v>150000</v>
      </c>
      <c r="I43" s="87"/>
      <c r="J43" s="87"/>
      <c r="K43" s="87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56" t="s">
        <v>100</v>
      </c>
      <c r="W43" s="91"/>
      <c r="X43" s="56" t="s">
        <v>100</v>
      </c>
      <c r="Y43" s="59"/>
      <c r="Z43" s="59" t="s">
        <v>102</v>
      </c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</row>
    <row r="44" spans="1:74" s="69" customFormat="1" ht="81.75" customHeight="1">
      <c r="A44" s="104" t="s">
        <v>163</v>
      </c>
      <c r="B44" s="85" t="s">
        <v>234</v>
      </c>
      <c r="C44" s="86" t="s">
        <v>252</v>
      </c>
      <c r="D44" s="87">
        <v>50000</v>
      </c>
      <c r="E44" s="88">
        <v>50000</v>
      </c>
      <c r="F44" s="87"/>
      <c r="G44" s="87"/>
      <c r="H44" s="87">
        <v>50000</v>
      </c>
      <c r="I44" s="87"/>
      <c r="J44" s="87"/>
      <c r="K44" s="87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56" t="s">
        <v>100</v>
      </c>
      <c r="W44" s="91"/>
      <c r="X44" s="56" t="s">
        <v>100</v>
      </c>
      <c r="Y44" s="59"/>
      <c r="Z44" s="59" t="s">
        <v>102</v>
      </c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</row>
    <row r="45" spans="1:74" s="69" customFormat="1" ht="74.25" customHeight="1">
      <c r="A45" s="103" t="s">
        <v>161</v>
      </c>
      <c r="B45" s="53" t="s">
        <v>196</v>
      </c>
      <c r="C45" s="106" t="s">
        <v>253</v>
      </c>
      <c r="D45" s="87">
        <v>150000</v>
      </c>
      <c r="E45" s="88">
        <v>150000</v>
      </c>
      <c r="F45" s="87"/>
      <c r="G45" s="87"/>
      <c r="H45" s="87">
        <v>150000</v>
      </c>
      <c r="I45" s="87"/>
      <c r="J45" s="87"/>
      <c r="K45" s="87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6" t="s">
        <v>100</v>
      </c>
      <c r="W45" s="57"/>
      <c r="X45" s="56" t="s">
        <v>100</v>
      </c>
      <c r="Y45" s="73">
        <v>2018</v>
      </c>
      <c r="Z45" s="59" t="s">
        <v>102</v>
      </c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</row>
    <row r="46" spans="1:74" s="69" customFormat="1" ht="74.25" customHeight="1">
      <c r="A46" s="103" t="s">
        <v>161</v>
      </c>
      <c r="B46" s="67" t="s">
        <v>176</v>
      </c>
      <c r="C46" s="106" t="s">
        <v>254</v>
      </c>
      <c r="D46" s="87">
        <v>100000</v>
      </c>
      <c r="E46" s="88">
        <v>100000</v>
      </c>
      <c r="F46" s="87"/>
      <c r="G46" s="87"/>
      <c r="H46" s="87">
        <v>20000</v>
      </c>
      <c r="I46" s="87"/>
      <c r="J46" s="87"/>
      <c r="K46" s="87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6" t="s">
        <v>100</v>
      </c>
      <c r="W46" s="57"/>
      <c r="X46" s="56" t="s">
        <v>100</v>
      </c>
      <c r="Y46" s="73">
        <v>2018</v>
      </c>
      <c r="Z46" s="59" t="s">
        <v>102</v>
      </c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</row>
    <row r="47" spans="1:74" s="100" customFormat="1" ht="26.25" customHeight="1">
      <c r="A47" s="107"/>
      <c r="B47" s="144"/>
      <c r="C47" s="108"/>
      <c r="D47" s="95"/>
      <c r="E47" s="96"/>
      <c r="F47" s="95"/>
      <c r="G47" s="95"/>
      <c r="H47" s="95"/>
      <c r="I47" s="95"/>
      <c r="J47" s="95"/>
      <c r="K47" s="95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10"/>
      <c r="W47" s="111"/>
      <c r="X47" s="110"/>
      <c r="Y47" s="112"/>
      <c r="Z47" s="41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</row>
    <row r="48" spans="1:74" s="60" customFormat="1" ht="89.25" customHeight="1">
      <c r="A48" s="113" t="s">
        <v>162</v>
      </c>
      <c r="B48" s="67" t="s">
        <v>118</v>
      </c>
      <c r="C48" s="53" t="s">
        <v>219</v>
      </c>
      <c r="D48" s="87">
        <v>500000</v>
      </c>
      <c r="E48" s="88" t="s">
        <v>135</v>
      </c>
      <c r="F48" s="87">
        <v>300000</v>
      </c>
      <c r="G48" s="87">
        <v>80000</v>
      </c>
      <c r="H48" s="87">
        <v>80000</v>
      </c>
      <c r="I48" s="87">
        <v>240000</v>
      </c>
      <c r="J48" s="87"/>
      <c r="K48" s="87"/>
      <c r="L48" s="54"/>
      <c r="M48" s="54"/>
      <c r="N48" s="54"/>
      <c r="O48" s="54"/>
      <c r="P48" s="54"/>
      <c r="Q48" s="54"/>
      <c r="R48" s="54">
        <f>SUM(J48:Q48)</f>
        <v>0</v>
      </c>
      <c r="S48" s="54"/>
      <c r="T48" s="54"/>
      <c r="U48" s="54">
        <f>SUM(R48:T48)</f>
        <v>0</v>
      </c>
      <c r="V48" s="57" t="s">
        <v>136</v>
      </c>
      <c r="W48" s="57" t="s">
        <v>137</v>
      </c>
      <c r="X48" s="57" t="s">
        <v>136</v>
      </c>
      <c r="Y48" s="73">
        <v>2015</v>
      </c>
      <c r="Z48" s="59" t="s">
        <v>255</v>
      </c>
    </row>
    <row r="49" spans="1:74" s="60" customFormat="1" ht="77.25" customHeight="1">
      <c r="A49" s="113" t="s">
        <v>163</v>
      </c>
      <c r="B49" s="67" t="s">
        <v>122</v>
      </c>
      <c r="C49" s="86" t="s">
        <v>223</v>
      </c>
      <c r="D49" s="87">
        <v>8000000</v>
      </c>
      <c r="E49" s="88">
        <f>I49+U49</f>
        <v>3560000</v>
      </c>
      <c r="F49" s="87">
        <v>2160000</v>
      </c>
      <c r="G49" s="87">
        <v>700000</v>
      </c>
      <c r="H49" s="87">
        <v>700000</v>
      </c>
      <c r="I49" s="87">
        <f>SUM(F49:H49)</f>
        <v>3560000</v>
      </c>
      <c r="J49" s="87"/>
      <c r="K49" s="87"/>
      <c r="L49" s="89"/>
      <c r="M49" s="89"/>
      <c r="N49" s="89"/>
      <c r="O49" s="89"/>
      <c r="P49" s="89">
        <v>600000</v>
      </c>
      <c r="Q49" s="89"/>
      <c r="R49" s="89"/>
      <c r="S49" s="89"/>
      <c r="T49" s="89"/>
      <c r="U49" s="89"/>
      <c r="V49" s="90" t="s">
        <v>120</v>
      </c>
      <c r="W49" s="91" t="s">
        <v>121</v>
      </c>
      <c r="X49" s="90" t="s">
        <v>119</v>
      </c>
      <c r="Y49" s="59">
        <v>2015</v>
      </c>
      <c r="Z49" s="114" t="s">
        <v>102</v>
      </c>
    </row>
    <row r="50" spans="1:74" s="69" customFormat="1" ht="81.75" customHeight="1">
      <c r="A50" s="116" t="s">
        <v>244</v>
      </c>
      <c r="B50" s="78" t="s">
        <v>229</v>
      </c>
      <c r="C50" s="79"/>
      <c r="D50" s="80">
        <v>90000</v>
      </c>
      <c r="E50" s="81"/>
      <c r="F50" s="80"/>
      <c r="G50" s="80"/>
      <c r="H50" s="80">
        <v>90000</v>
      </c>
      <c r="I50" s="80"/>
      <c r="J50" s="80"/>
      <c r="K50" s="80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3" t="s">
        <v>246</v>
      </c>
      <c r="W50" s="84"/>
      <c r="X50" s="83"/>
      <c r="Y50" s="65"/>
      <c r="Z50" s="115" t="s">
        <v>255</v>
      </c>
      <c r="AA50" s="66"/>
      <c r="AB50" s="66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</row>
    <row r="51" spans="1:74" s="60" customFormat="1" ht="96" customHeight="1">
      <c r="A51" s="116" t="s">
        <v>166</v>
      </c>
      <c r="B51" s="78" t="s">
        <v>199</v>
      </c>
      <c r="C51" s="86" t="s">
        <v>226</v>
      </c>
      <c r="D51" s="87">
        <v>9200000</v>
      </c>
      <c r="E51" s="88">
        <f t="shared" ref="E51:E57" si="5">I51+U51</f>
        <v>400000</v>
      </c>
      <c r="F51" s="87">
        <v>400000</v>
      </c>
      <c r="G51" s="87">
        <v>0</v>
      </c>
      <c r="H51" s="87">
        <v>0</v>
      </c>
      <c r="I51" s="87">
        <f>F51+G51+H51</f>
        <v>400000</v>
      </c>
      <c r="J51" s="87"/>
      <c r="K51" s="87"/>
      <c r="L51" s="89"/>
      <c r="M51" s="89">
        <v>5280000</v>
      </c>
      <c r="N51" s="89"/>
      <c r="O51" s="89"/>
      <c r="P51" s="89"/>
      <c r="Q51" s="89">
        <v>0</v>
      </c>
      <c r="R51" s="89">
        <v>0</v>
      </c>
      <c r="S51" s="89"/>
      <c r="T51" s="89"/>
      <c r="U51" s="89">
        <f>R51+S51+T51</f>
        <v>0</v>
      </c>
      <c r="V51" s="90" t="s">
        <v>123</v>
      </c>
      <c r="W51" s="91" t="s">
        <v>121</v>
      </c>
      <c r="X51" s="83" t="s">
        <v>119</v>
      </c>
      <c r="Y51" s="65">
        <v>2017</v>
      </c>
      <c r="Z51" s="115" t="s">
        <v>255</v>
      </c>
      <c r="AA51" s="66"/>
      <c r="AB51" s="66"/>
    </row>
    <row r="52" spans="1:74" s="66" customFormat="1" ht="174.75" customHeight="1">
      <c r="A52" s="117" t="s">
        <v>164</v>
      </c>
      <c r="B52" s="78" t="s">
        <v>201</v>
      </c>
      <c r="C52" s="79" t="s">
        <v>130</v>
      </c>
      <c r="D52" s="80">
        <v>500000</v>
      </c>
      <c r="E52" s="81">
        <f t="shared" si="5"/>
        <v>250000</v>
      </c>
      <c r="F52" s="80"/>
      <c r="G52" s="80">
        <v>0</v>
      </c>
      <c r="H52" s="80">
        <v>250000</v>
      </c>
      <c r="I52" s="80">
        <f>H52</f>
        <v>250000</v>
      </c>
      <c r="J52" s="80"/>
      <c r="K52" s="80"/>
      <c r="L52" s="82"/>
      <c r="M52" s="82"/>
      <c r="N52" s="82"/>
      <c r="O52" s="82"/>
      <c r="P52" s="82"/>
      <c r="Q52" s="82"/>
      <c r="R52" s="82"/>
      <c r="S52" s="82"/>
      <c r="T52" s="82"/>
      <c r="U52" s="82">
        <v>0</v>
      </c>
      <c r="V52" s="83" t="s">
        <v>125</v>
      </c>
      <c r="W52" s="118"/>
      <c r="X52" s="83" t="s">
        <v>119</v>
      </c>
      <c r="Y52" s="65">
        <v>2017</v>
      </c>
      <c r="Z52" s="65" t="s">
        <v>255</v>
      </c>
    </row>
    <row r="53" spans="1:74" s="60" customFormat="1" ht="82.5" customHeight="1">
      <c r="A53" s="116" t="s">
        <v>164</v>
      </c>
      <c r="B53" s="78" t="s">
        <v>202</v>
      </c>
      <c r="C53" s="86" t="s">
        <v>278</v>
      </c>
      <c r="D53" s="87">
        <v>30000</v>
      </c>
      <c r="E53" s="88">
        <f t="shared" si="5"/>
        <v>45000</v>
      </c>
      <c r="F53" s="87">
        <v>20000</v>
      </c>
      <c r="G53" s="87">
        <v>15000</v>
      </c>
      <c r="H53" s="87">
        <v>10000</v>
      </c>
      <c r="I53" s="87">
        <f>F53+G53+H53</f>
        <v>45000</v>
      </c>
      <c r="J53" s="87"/>
      <c r="K53" s="87"/>
      <c r="L53" s="89"/>
      <c r="M53" s="89"/>
      <c r="N53" s="89"/>
      <c r="O53" s="89"/>
      <c r="P53" s="89"/>
      <c r="Q53" s="89"/>
      <c r="R53" s="89"/>
      <c r="S53" s="89"/>
      <c r="T53" s="89"/>
      <c r="U53" s="89">
        <v>0</v>
      </c>
      <c r="V53" s="90" t="s">
        <v>126</v>
      </c>
      <c r="W53" s="91" t="s">
        <v>121</v>
      </c>
      <c r="X53" s="90" t="s">
        <v>119</v>
      </c>
      <c r="Y53" s="59">
        <v>2015</v>
      </c>
      <c r="Z53" s="59" t="s">
        <v>255</v>
      </c>
    </row>
    <row r="54" spans="1:74" s="66" customFormat="1" ht="72.75" customHeight="1">
      <c r="A54" s="117" t="s">
        <v>164</v>
      </c>
      <c r="B54" s="78" t="s">
        <v>203</v>
      </c>
      <c r="C54" s="79" t="s">
        <v>131</v>
      </c>
      <c r="D54" s="80">
        <v>500000</v>
      </c>
      <c r="E54" s="81">
        <f t="shared" si="5"/>
        <v>150000</v>
      </c>
      <c r="F54" s="80"/>
      <c r="G54" s="80">
        <v>50000</v>
      </c>
      <c r="H54" s="80">
        <v>100000</v>
      </c>
      <c r="I54" s="80">
        <f>F54+G54+H54</f>
        <v>150000</v>
      </c>
      <c r="J54" s="80"/>
      <c r="K54" s="80"/>
      <c r="L54" s="82"/>
      <c r="M54" s="82"/>
      <c r="N54" s="82"/>
      <c r="O54" s="82"/>
      <c r="P54" s="82"/>
      <c r="Q54" s="82"/>
      <c r="R54" s="82"/>
      <c r="S54" s="82"/>
      <c r="T54" s="82"/>
      <c r="U54" s="82">
        <v>0</v>
      </c>
      <c r="V54" s="83" t="s">
        <v>125</v>
      </c>
      <c r="W54" s="119"/>
      <c r="X54" s="83" t="s">
        <v>119</v>
      </c>
      <c r="Y54" s="65">
        <v>2015</v>
      </c>
      <c r="Z54" s="65" t="s">
        <v>255</v>
      </c>
    </row>
    <row r="55" spans="1:74" s="69" customFormat="1" ht="72.75" customHeight="1">
      <c r="A55" s="116" t="s">
        <v>162</v>
      </c>
      <c r="B55" s="78" t="s">
        <v>237</v>
      </c>
      <c r="C55" s="79" t="s">
        <v>238</v>
      </c>
      <c r="D55" s="80">
        <v>30000</v>
      </c>
      <c r="E55" s="81">
        <f t="shared" si="5"/>
        <v>20000</v>
      </c>
      <c r="F55" s="80">
        <v>0</v>
      </c>
      <c r="G55" s="80">
        <v>0</v>
      </c>
      <c r="H55" s="80">
        <v>20000</v>
      </c>
      <c r="I55" s="80">
        <f>F55+G55+H55</f>
        <v>20000</v>
      </c>
      <c r="J55" s="80"/>
      <c r="K55" s="80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3" t="s">
        <v>119</v>
      </c>
      <c r="W55" s="119"/>
      <c r="X55" s="83"/>
      <c r="Y55" s="65"/>
      <c r="Z55" s="65" t="s">
        <v>255</v>
      </c>
      <c r="AA55" s="66"/>
      <c r="AB55" s="66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</row>
    <row r="56" spans="1:74" s="69" customFormat="1" ht="102">
      <c r="A56" s="113" t="s">
        <v>163</v>
      </c>
      <c r="B56" s="78" t="s">
        <v>204</v>
      </c>
      <c r="C56" s="79" t="s">
        <v>132</v>
      </c>
      <c r="D56" s="80">
        <v>600000</v>
      </c>
      <c r="E56" s="81">
        <f t="shared" si="5"/>
        <v>370000</v>
      </c>
      <c r="F56" s="80">
        <v>70000</v>
      </c>
      <c r="G56" s="80">
        <v>150000</v>
      </c>
      <c r="H56" s="80">
        <v>150000</v>
      </c>
      <c r="I56" s="80">
        <f>F56+G56+H56</f>
        <v>370000</v>
      </c>
      <c r="J56" s="80"/>
      <c r="K56" s="80"/>
      <c r="L56" s="82"/>
      <c r="M56" s="82"/>
      <c r="N56" s="82"/>
      <c r="O56" s="82"/>
      <c r="P56" s="82"/>
      <c r="Q56" s="82"/>
      <c r="R56" s="82"/>
      <c r="S56" s="82"/>
      <c r="T56" s="82"/>
      <c r="U56" s="82">
        <v>0</v>
      </c>
      <c r="V56" s="83" t="s">
        <v>125</v>
      </c>
      <c r="W56" s="118"/>
      <c r="X56" s="83" t="s">
        <v>138</v>
      </c>
      <c r="Y56" s="65">
        <v>2017</v>
      </c>
      <c r="Z56" s="115" t="s">
        <v>102</v>
      </c>
      <c r="AA56" s="66"/>
      <c r="AB56" s="66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</row>
    <row r="57" spans="1:74" s="69" customFormat="1" ht="67.5" customHeight="1">
      <c r="A57" s="113" t="s">
        <v>163</v>
      </c>
      <c r="B57" s="78" t="s">
        <v>239</v>
      </c>
      <c r="C57" s="79"/>
      <c r="D57" s="80">
        <v>2400000</v>
      </c>
      <c r="E57" s="81">
        <f t="shared" si="5"/>
        <v>2400000</v>
      </c>
      <c r="F57" s="80">
        <v>0</v>
      </c>
      <c r="G57" s="80">
        <v>0</v>
      </c>
      <c r="H57" s="80">
        <v>0</v>
      </c>
      <c r="I57" s="80">
        <f>F57+G57+H57</f>
        <v>0</v>
      </c>
      <c r="J57" s="80"/>
      <c r="K57" s="80"/>
      <c r="L57" s="82"/>
      <c r="M57" s="82"/>
      <c r="N57" s="82"/>
      <c r="O57" s="82"/>
      <c r="P57" s="82"/>
      <c r="Q57" s="82"/>
      <c r="R57" s="82">
        <v>0</v>
      </c>
      <c r="S57" s="82">
        <v>1200000</v>
      </c>
      <c r="T57" s="82">
        <v>1200000</v>
      </c>
      <c r="U57" s="82">
        <f>R57+S57+T57</f>
        <v>2400000</v>
      </c>
      <c r="V57" s="83" t="s">
        <v>119</v>
      </c>
      <c r="W57" s="118"/>
      <c r="X57" s="83"/>
      <c r="Y57" s="65"/>
      <c r="Z57" s="120" t="s">
        <v>255</v>
      </c>
      <c r="AA57" s="66"/>
      <c r="AB57" s="66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</row>
    <row r="58" spans="1:74" s="60" customFormat="1" ht="71.25" customHeight="1">
      <c r="A58" s="147" t="s">
        <v>153</v>
      </c>
      <c r="B58" s="67" t="s">
        <v>96</v>
      </c>
      <c r="C58" s="67" t="s">
        <v>269</v>
      </c>
      <c r="D58" s="61">
        <v>90000</v>
      </c>
      <c r="E58" s="68">
        <v>45000</v>
      </c>
      <c r="F58" s="61">
        <v>10000</v>
      </c>
      <c r="G58" s="61">
        <v>15000</v>
      </c>
      <c r="H58" s="61">
        <v>15000</v>
      </c>
      <c r="I58" s="61">
        <f>SUM(F58:H58)</f>
        <v>40000</v>
      </c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>
        <f>SUM(R58:T58)</f>
        <v>0</v>
      </c>
      <c r="V58" s="62" t="s">
        <v>94</v>
      </c>
      <c r="W58" s="63" t="s">
        <v>93</v>
      </c>
      <c r="X58" s="62" t="s">
        <v>97</v>
      </c>
      <c r="Y58" s="64" t="s">
        <v>170</v>
      </c>
      <c r="Z58" s="65" t="s">
        <v>255</v>
      </c>
      <c r="AA58" s="66"/>
      <c r="AB58" s="66"/>
    </row>
    <row r="59" spans="1:74" s="60" customFormat="1" ht="60.75" customHeight="1">
      <c r="A59" s="147" t="s">
        <v>153</v>
      </c>
      <c r="B59" s="67" t="s">
        <v>98</v>
      </c>
      <c r="C59" s="53" t="s">
        <v>270</v>
      </c>
      <c r="D59" s="54">
        <v>12000</v>
      </c>
      <c r="E59" s="55">
        <v>12000</v>
      </c>
      <c r="F59" s="54">
        <v>6000</v>
      </c>
      <c r="G59" s="54">
        <v>4000</v>
      </c>
      <c r="H59" s="54">
        <v>4000</v>
      </c>
      <c r="I59" s="54">
        <f>SUM(F59:H59)</f>
        <v>14000</v>
      </c>
      <c r="J59" s="54"/>
      <c r="K59" s="54"/>
      <c r="L59" s="54"/>
      <c r="M59" s="54"/>
      <c r="N59" s="54"/>
      <c r="O59" s="61"/>
      <c r="P59" s="61"/>
      <c r="Q59" s="61"/>
      <c r="R59" s="61">
        <f>SUM(J59:Q59)</f>
        <v>0</v>
      </c>
      <c r="S59" s="61"/>
      <c r="T59" s="61"/>
      <c r="U59" s="61">
        <f>SUM(R59:T59)</f>
        <v>0</v>
      </c>
      <c r="V59" s="62" t="s">
        <v>94</v>
      </c>
      <c r="W59" s="63" t="s">
        <v>93</v>
      </c>
      <c r="X59" s="62" t="s">
        <v>94</v>
      </c>
      <c r="Y59" s="64" t="s">
        <v>170</v>
      </c>
      <c r="Z59" s="59" t="s">
        <v>255</v>
      </c>
    </row>
    <row r="60" spans="1:74" s="60" customFormat="1" ht="101.25" customHeight="1">
      <c r="A60" s="147" t="s">
        <v>153</v>
      </c>
      <c r="B60" s="67" t="s">
        <v>95</v>
      </c>
      <c r="C60" s="53" t="s">
        <v>280</v>
      </c>
      <c r="D60" s="54">
        <v>54000</v>
      </c>
      <c r="E60" s="55">
        <v>54000</v>
      </c>
      <c r="F60" s="54">
        <v>132065</v>
      </c>
      <c r="G60" s="54">
        <v>18000</v>
      </c>
      <c r="H60" s="54">
        <v>18000</v>
      </c>
      <c r="I60" s="54">
        <f>SUM(F60:H60)</f>
        <v>168065</v>
      </c>
      <c r="J60" s="54"/>
      <c r="K60" s="54"/>
      <c r="L60" s="54" t="s">
        <v>117</v>
      </c>
      <c r="M60" s="54"/>
      <c r="N60" s="54"/>
      <c r="O60" s="54"/>
      <c r="P60" s="54"/>
      <c r="Q60" s="54"/>
      <c r="R60" s="54">
        <f>SUM(J60:Q60)</f>
        <v>0</v>
      </c>
      <c r="S60" s="54"/>
      <c r="T60" s="54"/>
      <c r="U60" s="54">
        <f>SUM(R60:T60)</f>
        <v>0</v>
      </c>
      <c r="V60" s="56" t="s">
        <v>94</v>
      </c>
      <c r="W60" s="57" t="s">
        <v>93</v>
      </c>
      <c r="X60" s="56" t="s">
        <v>94</v>
      </c>
      <c r="Y60" s="73">
        <v>2016</v>
      </c>
      <c r="Z60" s="59" t="s">
        <v>255</v>
      </c>
    </row>
    <row r="61" spans="1:74" s="60" customFormat="1" ht="105.75" customHeight="1">
      <c r="A61" s="147" t="s">
        <v>153</v>
      </c>
      <c r="B61" s="67" t="s">
        <v>91</v>
      </c>
      <c r="C61" s="67" t="s">
        <v>268</v>
      </c>
      <c r="D61" s="61">
        <v>12000</v>
      </c>
      <c r="E61" s="68">
        <v>12000</v>
      </c>
      <c r="F61" s="61">
        <v>4000</v>
      </c>
      <c r="G61" s="61">
        <v>4000</v>
      </c>
      <c r="H61" s="61">
        <v>4000</v>
      </c>
      <c r="I61" s="61">
        <f>SUM(F61:H61)</f>
        <v>12000</v>
      </c>
      <c r="J61" s="61"/>
      <c r="K61" s="61"/>
      <c r="L61" s="61"/>
      <c r="M61" s="61"/>
      <c r="N61" s="61"/>
      <c r="O61" s="61"/>
      <c r="P61" s="61"/>
      <c r="Q61" s="61"/>
      <c r="R61" s="61">
        <f>SUM(J61:Q61)</f>
        <v>0</v>
      </c>
      <c r="S61" s="61"/>
      <c r="T61" s="61"/>
      <c r="U61" s="61">
        <f>SUM(R61:T61)</f>
        <v>0</v>
      </c>
      <c r="V61" s="62" t="s">
        <v>92</v>
      </c>
      <c r="W61" s="63" t="s">
        <v>93</v>
      </c>
      <c r="X61" s="62" t="s">
        <v>94</v>
      </c>
      <c r="Y61" s="64">
        <v>2016</v>
      </c>
      <c r="Z61" s="65" t="s">
        <v>255</v>
      </c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</row>
    <row r="62" spans="1:74" s="69" customFormat="1" ht="84.75" customHeight="1">
      <c r="A62" s="113" t="s">
        <v>164</v>
      </c>
      <c r="B62" s="78" t="s">
        <v>281</v>
      </c>
      <c r="C62" s="79" t="s">
        <v>256</v>
      </c>
      <c r="D62" s="80">
        <v>650000</v>
      </c>
      <c r="E62" s="81"/>
      <c r="F62" s="80"/>
      <c r="G62" s="80"/>
      <c r="H62" s="80">
        <v>650000</v>
      </c>
      <c r="I62" s="80"/>
      <c r="J62" s="80"/>
      <c r="K62" s="80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3" t="s">
        <v>119</v>
      </c>
      <c r="W62" s="118"/>
      <c r="X62" s="83"/>
      <c r="Y62" s="65"/>
      <c r="Z62" s="65" t="s">
        <v>255</v>
      </c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</row>
    <row r="63" spans="1:74" s="60" customFormat="1" ht="76.5" customHeight="1">
      <c r="A63" s="113" t="s">
        <v>164</v>
      </c>
      <c r="B63" s="67" t="s">
        <v>133</v>
      </c>
      <c r="C63" s="53" t="s">
        <v>279</v>
      </c>
      <c r="D63" s="87">
        <v>13098500</v>
      </c>
      <c r="E63" s="88">
        <f>I63+U63</f>
        <v>12598500</v>
      </c>
      <c r="F63" s="87">
        <v>300000</v>
      </c>
      <c r="G63" s="87"/>
      <c r="H63" s="87"/>
      <c r="I63" s="87">
        <f>F63+G63+H63</f>
        <v>300000</v>
      </c>
      <c r="J63" s="87"/>
      <c r="K63" s="87"/>
      <c r="L63" s="89"/>
      <c r="M63" s="89"/>
      <c r="N63" s="89"/>
      <c r="O63" s="89"/>
      <c r="P63" s="89">
        <v>12298500</v>
      </c>
      <c r="Q63" s="89"/>
      <c r="R63" s="89">
        <f>P63</f>
        <v>12298500</v>
      </c>
      <c r="S63" s="89"/>
      <c r="T63" s="89"/>
      <c r="U63" s="89">
        <f>R63+S63+T63</f>
        <v>12298500</v>
      </c>
      <c r="V63" s="121" t="s">
        <v>224</v>
      </c>
      <c r="W63" s="121"/>
      <c r="X63" s="90" t="s">
        <v>134</v>
      </c>
      <c r="Y63" s="59">
        <v>2016</v>
      </c>
      <c r="Z63" s="59" t="s">
        <v>255</v>
      </c>
    </row>
    <row r="64" spans="1:74" ht="15">
      <c r="A64" s="122"/>
      <c r="B64" s="123"/>
      <c r="C64" s="124"/>
      <c r="D64" s="125"/>
      <c r="E64" s="126">
        <f>SUM(I64+U64)</f>
        <v>0</v>
      </c>
      <c r="F64" s="127"/>
      <c r="G64" s="127"/>
      <c r="H64" s="127"/>
      <c r="I64" s="49">
        <f>SUM(F64:H64)</f>
        <v>0</v>
      </c>
      <c r="J64" s="127"/>
      <c r="K64" s="127"/>
      <c r="L64" s="127"/>
      <c r="M64" s="127"/>
      <c r="N64" s="127"/>
      <c r="O64" s="127"/>
      <c r="P64" s="127"/>
      <c r="Q64" s="127"/>
      <c r="R64" s="49">
        <f>SUM(J64:Q64)</f>
        <v>0</v>
      </c>
      <c r="S64" s="128"/>
      <c r="T64" s="127"/>
      <c r="U64" s="49">
        <f>SUM(R64:T64)</f>
        <v>0</v>
      </c>
      <c r="V64" s="129"/>
      <c r="W64" s="130"/>
      <c r="X64" s="129"/>
      <c r="Y64" s="131"/>
      <c r="Z64" s="132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</row>
    <row r="65" spans="1:74" ht="43.5" customHeight="1">
      <c r="A65" s="155" t="s">
        <v>1</v>
      </c>
      <c r="B65" s="155"/>
      <c r="C65" s="133"/>
      <c r="D65" s="134">
        <f t="shared" ref="D65:U65" si="6">SUM(D7:D64)</f>
        <v>73117900</v>
      </c>
      <c r="E65" s="134">
        <f t="shared" si="6"/>
        <v>39780230</v>
      </c>
      <c r="F65" s="134">
        <f t="shared" si="6"/>
        <v>6161565</v>
      </c>
      <c r="G65" s="134">
        <f t="shared" si="6"/>
        <v>4480400</v>
      </c>
      <c r="H65" s="134">
        <f t="shared" si="6"/>
        <v>7502500</v>
      </c>
      <c r="I65" s="134">
        <f t="shared" si="6"/>
        <v>9269065</v>
      </c>
      <c r="J65" s="134">
        <f t="shared" si="6"/>
        <v>0</v>
      </c>
      <c r="K65" s="134">
        <f t="shared" si="6"/>
        <v>0</v>
      </c>
      <c r="L65" s="134">
        <f t="shared" si="6"/>
        <v>1846100</v>
      </c>
      <c r="M65" s="134">
        <f t="shared" si="6"/>
        <v>5280000</v>
      </c>
      <c r="N65" s="134">
        <f t="shared" si="6"/>
        <v>2594500</v>
      </c>
      <c r="O65" s="134">
        <f t="shared" si="6"/>
        <v>0</v>
      </c>
      <c r="P65" s="134">
        <f t="shared" si="6"/>
        <v>13004500</v>
      </c>
      <c r="Q65" s="134">
        <f t="shared" si="6"/>
        <v>1525000</v>
      </c>
      <c r="R65" s="134">
        <f t="shared" si="6"/>
        <v>17915100</v>
      </c>
      <c r="S65" s="134">
        <f t="shared" si="6"/>
        <v>3705000</v>
      </c>
      <c r="T65" s="134">
        <f t="shared" si="6"/>
        <v>1250000</v>
      </c>
      <c r="U65" s="134">
        <f t="shared" si="6"/>
        <v>21250100</v>
      </c>
      <c r="V65" s="149"/>
      <c r="W65" s="149"/>
      <c r="X65" s="149"/>
      <c r="Y65" s="149"/>
      <c r="Z65" s="149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</row>
    <row r="66" spans="1:74" ht="40.5" customHeight="1">
      <c r="A66" s="158" t="s">
        <v>32</v>
      </c>
      <c r="B66" s="158"/>
      <c r="C66" s="159" t="s">
        <v>273</v>
      </c>
      <c r="D66" s="159"/>
      <c r="E66" s="159"/>
      <c r="F66" s="159"/>
      <c r="G66" s="135"/>
      <c r="H66" s="135"/>
      <c r="I66" s="135"/>
      <c r="J66" s="135"/>
      <c r="K66" s="135"/>
      <c r="L66" s="135"/>
      <c r="M66" s="135"/>
      <c r="N66" s="135"/>
      <c r="Q66" s="136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</row>
    <row r="67" spans="1:74" ht="42.75" customHeight="1">
      <c r="A67" s="156" t="s">
        <v>33</v>
      </c>
      <c r="B67" s="156"/>
      <c r="C67" s="157" t="s">
        <v>274</v>
      </c>
      <c r="D67" s="157"/>
      <c r="E67" s="157"/>
      <c r="F67" s="157"/>
      <c r="G67" s="135"/>
      <c r="H67" s="135"/>
      <c r="I67" s="135"/>
      <c r="J67" s="135"/>
      <c r="K67" s="135"/>
      <c r="L67" s="135"/>
      <c r="M67" s="135"/>
      <c r="N67" s="135"/>
      <c r="V67" s="138"/>
      <c r="W67" s="161" t="s">
        <v>262</v>
      </c>
      <c r="X67" s="161"/>
      <c r="Y67" s="161"/>
      <c r="Z67" s="4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BM67" s="60"/>
      <c r="BN67" s="60"/>
      <c r="BO67" s="60"/>
      <c r="BP67" s="60"/>
      <c r="BQ67" s="60"/>
      <c r="BR67" s="60"/>
      <c r="BS67" s="60"/>
      <c r="BT67" s="60"/>
      <c r="BU67" s="60"/>
      <c r="BV67" s="60"/>
    </row>
    <row r="68" spans="1:74" ht="47.25" customHeight="1">
      <c r="A68" s="156"/>
      <c r="B68" s="156"/>
      <c r="C68" s="157" t="s">
        <v>275</v>
      </c>
      <c r="D68" s="157"/>
      <c r="E68" s="157"/>
      <c r="F68" s="157"/>
      <c r="I68" s="40"/>
      <c r="V68" s="138"/>
      <c r="W68" s="161"/>
      <c r="X68" s="161"/>
      <c r="Y68" s="161"/>
      <c r="Z68" s="4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</row>
    <row r="69" spans="1:74" ht="54" customHeight="1">
      <c r="B69" s="140"/>
      <c r="C69" s="157" t="s">
        <v>276</v>
      </c>
      <c r="D69" s="157"/>
      <c r="E69" s="157"/>
      <c r="F69" s="40"/>
      <c r="I69" s="40"/>
      <c r="V69" s="138"/>
      <c r="W69" s="162" t="s">
        <v>261</v>
      </c>
      <c r="X69" s="162"/>
      <c r="Y69" s="162"/>
      <c r="Z69" s="4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</row>
    <row r="70" spans="1:74" ht="48" customHeight="1">
      <c r="B70" s="140"/>
      <c r="C70" s="157" t="s">
        <v>277</v>
      </c>
      <c r="D70" s="157"/>
      <c r="E70" s="157"/>
      <c r="F70" s="40"/>
      <c r="I70" s="40"/>
      <c r="V70" s="138"/>
      <c r="W70" s="138"/>
      <c r="X70" s="138"/>
      <c r="Y70" s="138"/>
      <c r="Z70" s="4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</row>
    <row r="71" spans="1:74">
      <c r="C71" s="141"/>
      <c r="F71" s="40"/>
      <c r="I71" s="4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</row>
    <row r="72" spans="1:74">
      <c r="C72" s="141"/>
      <c r="F72" s="40"/>
      <c r="I72" s="4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</row>
    <row r="73" spans="1:74">
      <c r="C73" s="141"/>
      <c r="F73" s="40"/>
      <c r="I73" s="4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</row>
    <row r="74" spans="1:74">
      <c r="C74" s="141"/>
      <c r="F74" s="40"/>
      <c r="I74" s="4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</row>
    <row r="75" spans="1:74">
      <c r="C75" s="141"/>
      <c r="F75" s="40"/>
      <c r="I75" s="4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</row>
    <row r="76" spans="1:74">
      <c r="C76" s="141"/>
      <c r="F76" s="40"/>
      <c r="I76" s="4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60"/>
      <c r="BQ76" s="60"/>
      <c r="BR76" s="60"/>
      <c r="BS76" s="60"/>
      <c r="BT76" s="60"/>
      <c r="BU76" s="60"/>
      <c r="BV76" s="60"/>
    </row>
    <row r="77" spans="1:74">
      <c r="C77" s="141"/>
      <c r="F77" s="40"/>
      <c r="I77" s="4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</row>
    <row r="78" spans="1:74">
      <c r="C78" s="141"/>
      <c r="F78" s="40"/>
      <c r="I78" s="4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</row>
    <row r="79" spans="1:74">
      <c r="C79" s="141"/>
      <c r="F79" s="40"/>
      <c r="I79" s="4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</row>
    <row r="80" spans="1:74">
      <c r="C80" s="141"/>
      <c r="F80" s="40"/>
      <c r="I80" s="4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</row>
    <row r="81" spans="3:74">
      <c r="C81" s="141"/>
      <c r="F81" s="40"/>
      <c r="I81" s="4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</row>
    <row r="82" spans="3:74">
      <c r="C82" s="141"/>
      <c r="F82" s="40"/>
      <c r="I82" s="4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</row>
    <row r="83" spans="3:74">
      <c r="C83" s="141"/>
      <c r="F83" s="40"/>
      <c r="I83" s="4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</row>
    <row r="84" spans="3:74">
      <c r="C84" s="141"/>
      <c r="F84" s="40"/>
      <c r="I84" s="4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</row>
    <row r="85" spans="3:74">
      <c r="C85" s="141"/>
      <c r="F85" s="40"/>
      <c r="I85" s="4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</row>
    <row r="86" spans="3:74">
      <c r="C86" s="141"/>
      <c r="F86" s="40"/>
      <c r="I86" s="4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</row>
    <row r="87" spans="3:74">
      <c r="F87" s="40"/>
      <c r="I87" s="4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</row>
    <row r="88" spans="3:74">
      <c r="F88" s="40"/>
      <c r="I88" s="4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</row>
    <row r="89" spans="3:74">
      <c r="F89" s="40"/>
      <c r="I89" s="4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0"/>
      <c r="BL89" s="60"/>
      <c r="BM89" s="60"/>
      <c r="BN89" s="60"/>
      <c r="BO89" s="60"/>
      <c r="BP89" s="60"/>
      <c r="BQ89" s="60"/>
      <c r="BR89" s="60"/>
      <c r="BS89" s="60"/>
      <c r="BT89" s="60"/>
      <c r="BU89" s="60"/>
      <c r="BV89" s="60"/>
    </row>
    <row r="90" spans="3:74">
      <c r="F90" s="40"/>
      <c r="I90" s="4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0"/>
      <c r="BL90" s="60"/>
      <c r="BM90" s="60"/>
      <c r="BN90" s="60"/>
      <c r="BO90" s="60"/>
      <c r="BP90" s="60"/>
      <c r="BQ90" s="60"/>
      <c r="BR90" s="60"/>
      <c r="BS90" s="60"/>
      <c r="BT90" s="60"/>
      <c r="BU90" s="60"/>
      <c r="BV90" s="60"/>
    </row>
    <row r="91" spans="3:74">
      <c r="F91" s="40"/>
      <c r="I91" s="4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</row>
    <row r="92" spans="3:74">
      <c r="F92" s="40"/>
      <c r="I92" s="4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</row>
    <row r="93" spans="3:74">
      <c r="F93" s="40"/>
      <c r="I93" s="4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</row>
    <row r="94" spans="3:74">
      <c r="F94" s="40"/>
      <c r="I94" s="4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0"/>
      <c r="AW94" s="60"/>
      <c r="AX94" s="60"/>
      <c r="AY94" s="60"/>
      <c r="AZ94" s="60"/>
      <c r="BA94" s="60"/>
      <c r="BB94" s="60"/>
      <c r="BC94" s="60"/>
      <c r="BD94" s="60"/>
      <c r="BE94" s="60"/>
      <c r="BF94" s="60"/>
      <c r="BG94" s="60"/>
      <c r="BH94" s="60"/>
      <c r="BI94" s="60"/>
      <c r="BJ94" s="60"/>
      <c r="BK94" s="60"/>
      <c r="BL94" s="60"/>
      <c r="BM94" s="60"/>
      <c r="BN94" s="60"/>
      <c r="BO94" s="60"/>
      <c r="BP94" s="60"/>
      <c r="BQ94" s="60"/>
      <c r="BR94" s="60"/>
      <c r="BS94" s="60"/>
      <c r="BT94" s="60"/>
      <c r="BU94" s="60"/>
      <c r="BV94" s="60"/>
    </row>
    <row r="95" spans="3:74">
      <c r="F95" s="40"/>
      <c r="I95" s="4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</row>
    <row r="96" spans="3:74">
      <c r="F96" s="40"/>
      <c r="I96" s="4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  <c r="BH96" s="60"/>
      <c r="BI96" s="60"/>
      <c r="BJ96" s="60"/>
      <c r="BK96" s="60"/>
      <c r="BL96" s="60"/>
      <c r="BM96" s="60"/>
      <c r="BN96" s="60"/>
      <c r="BO96" s="60"/>
      <c r="BP96" s="60"/>
      <c r="BQ96" s="60"/>
      <c r="BR96" s="60"/>
      <c r="BS96" s="60"/>
      <c r="BT96" s="60"/>
      <c r="BU96" s="60"/>
      <c r="BV96" s="60"/>
    </row>
    <row r="97" spans="6:74">
      <c r="F97" s="40"/>
      <c r="I97" s="4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</row>
    <row r="98" spans="6:74">
      <c r="F98" s="40"/>
      <c r="I98" s="4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</row>
    <row r="99" spans="6:74">
      <c r="F99" s="40"/>
      <c r="I99" s="4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60"/>
      <c r="AS99" s="60"/>
      <c r="AT99" s="60"/>
      <c r="AU99" s="60"/>
      <c r="AV99" s="60"/>
      <c r="AW99" s="60"/>
      <c r="AX99" s="60"/>
      <c r="AY99" s="60"/>
      <c r="AZ99" s="60"/>
      <c r="BA99" s="60"/>
      <c r="BB99" s="60"/>
      <c r="BC99" s="60"/>
      <c r="BD99" s="60"/>
      <c r="BE99" s="60"/>
      <c r="BF99" s="60"/>
      <c r="BG99" s="60"/>
      <c r="BH99" s="60"/>
      <c r="BI99" s="60"/>
      <c r="BJ99" s="60"/>
      <c r="BK99" s="60"/>
      <c r="BL99" s="60"/>
      <c r="BM99" s="60"/>
      <c r="BN99" s="60"/>
      <c r="BO99" s="60"/>
      <c r="BP99" s="60"/>
      <c r="BQ99" s="60"/>
      <c r="BR99" s="60"/>
      <c r="BS99" s="60"/>
      <c r="BT99" s="60"/>
      <c r="BU99" s="60"/>
      <c r="BV99" s="60"/>
    </row>
    <row r="100" spans="6:74">
      <c r="F100" s="40"/>
      <c r="I100" s="4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S100" s="60"/>
      <c r="AT100" s="60"/>
      <c r="AU100" s="60"/>
      <c r="AV100" s="60"/>
      <c r="AW100" s="60"/>
      <c r="AX100" s="60"/>
      <c r="AY100" s="60"/>
      <c r="AZ100" s="60"/>
      <c r="BA100" s="60"/>
      <c r="BB100" s="60"/>
      <c r="BC100" s="60"/>
      <c r="BD100" s="60"/>
      <c r="BE100" s="60"/>
      <c r="BF100" s="60"/>
      <c r="BG100" s="60"/>
      <c r="BH100" s="60"/>
      <c r="BI100" s="60"/>
      <c r="BJ100" s="60"/>
      <c r="BK100" s="60"/>
      <c r="BL100" s="60"/>
      <c r="BM100" s="60"/>
      <c r="BN100" s="60"/>
      <c r="BO100" s="60"/>
      <c r="BP100" s="60"/>
      <c r="BQ100" s="60"/>
      <c r="BR100" s="60"/>
      <c r="BS100" s="60"/>
      <c r="BT100" s="60"/>
      <c r="BU100" s="60"/>
      <c r="BV100" s="60"/>
    </row>
    <row r="101" spans="6:74">
      <c r="F101" s="40"/>
      <c r="I101" s="4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  <c r="BH101" s="60"/>
      <c r="BI101" s="60"/>
      <c r="BJ101" s="60"/>
      <c r="BK101" s="60"/>
      <c r="BL101" s="60"/>
      <c r="BM101" s="60"/>
      <c r="BN101" s="60"/>
      <c r="BO101" s="60"/>
      <c r="BP101" s="60"/>
      <c r="BQ101" s="60"/>
      <c r="BR101" s="60"/>
      <c r="BS101" s="60"/>
      <c r="BT101" s="60"/>
      <c r="BU101" s="60"/>
      <c r="BV101" s="60"/>
    </row>
    <row r="102" spans="6:74">
      <c r="F102" s="40"/>
      <c r="I102" s="4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60"/>
      <c r="BB102" s="60"/>
      <c r="BC102" s="60"/>
      <c r="BD102" s="60"/>
      <c r="BE102" s="60"/>
      <c r="BF102" s="60"/>
      <c r="BG102" s="60"/>
      <c r="BH102" s="60"/>
      <c r="BI102" s="60"/>
      <c r="BJ102" s="60"/>
      <c r="BK102" s="60"/>
      <c r="BL102" s="60"/>
      <c r="BM102" s="60"/>
      <c r="BN102" s="60"/>
      <c r="BO102" s="60"/>
      <c r="BP102" s="60"/>
      <c r="BQ102" s="60"/>
      <c r="BR102" s="60"/>
      <c r="BS102" s="60"/>
      <c r="BT102" s="60"/>
      <c r="BU102" s="60"/>
      <c r="BV102" s="60"/>
    </row>
    <row r="103" spans="6:74">
      <c r="F103" s="40"/>
      <c r="I103" s="4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60"/>
      <c r="BD103" s="60"/>
      <c r="BE103" s="60"/>
      <c r="BF103" s="60"/>
      <c r="BG103" s="60"/>
      <c r="BH103" s="60"/>
      <c r="BI103" s="60"/>
      <c r="BJ103" s="60"/>
      <c r="BK103" s="60"/>
      <c r="BL103" s="60"/>
      <c r="BM103" s="60"/>
      <c r="BN103" s="60"/>
      <c r="BO103" s="60"/>
      <c r="BP103" s="60"/>
      <c r="BQ103" s="60"/>
      <c r="BR103" s="60"/>
      <c r="BS103" s="60"/>
      <c r="BT103" s="60"/>
      <c r="BU103" s="60"/>
      <c r="BV103" s="60"/>
    </row>
    <row r="104" spans="6:74">
      <c r="F104" s="40"/>
      <c r="I104" s="4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60"/>
      <c r="BI104" s="60"/>
      <c r="BJ104" s="60"/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</row>
    <row r="105" spans="6:74">
      <c r="F105" s="40"/>
      <c r="I105" s="4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S105" s="60"/>
      <c r="AT105" s="60"/>
      <c r="AU105" s="60"/>
      <c r="AV105" s="60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0"/>
      <c r="BM105" s="60"/>
      <c r="BN105" s="60"/>
      <c r="BO105" s="60"/>
      <c r="BP105" s="60"/>
      <c r="BQ105" s="60"/>
      <c r="BR105" s="60"/>
      <c r="BS105" s="60"/>
      <c r="BT105" s="60"/>
      <c r="BU105" s="60"/>
      <c r="BV105" s="60"/>
    </row>
    <row r="106" spans="6:74">
      <c r="F106" s="40"/>
      <c r="I106" s="4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60"/>
      <c r="AS106" s="60"/>
      <c r="AT106" s="60"/>
      <c r="AU106" s="60"/>
      <c r="AV106" s="60"/>
      <c r="AW106" s="60"/>
      <c r="AX106" s="60"/>
      <c r="AY106" s="60"/>
      <c r="AZ106" s="60"/>
      <c r="BA106" s="60"/>
      <c r="BB106" s="60"/>
      <c r="BC106" s="60"/>
      <c r="BD106" s="60"/>
      <c r="BE106" s="60"/>
      <c r="BF106" s="60"/>
      <c r="BG106" s="60"/>
      <c r="BH106" s="60"/>
      <c r="BI106" s="60"/>
      <c r="BJ106" s="60"/>
      <c r="BK106" s="60"/>
      <c r="BL106" s="60"/>
      <c r="BM106" s="60"/>
      <c r="BN106" s="60"/>
      <c r="BO106" s="60"/>
      <c r="BP106" s="60"/>
      <c r="BQ106" s="60"/>
      <c r="BR106" s="60"/>
      <c r="BS106" s="60"/>
      <c r="BT106" s="60"/>
      <c r="BU106" s="60"/>
      <c r="BV106" s="60"/>
    </row>
    <row r="107" spans="6:74">
      <c r="F107" s="40"/>
      <c r="I107" s="4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0"/>
      <c r="AS107" s="60"/>
      <c r="AT107" s="60"/>
      <c r="AU107" s="60"/>
      <c r="AV107" s="60"/>
      <c r="AW107" s="60"/>
      <c r="AX107" s="60"/>
      <c r="AY107" s="60"/>
      <c r="AZ107" s="60"/>
      <c r="BA107" s="60"/>
      <c r="BB107" s="60"/>
      <c r="BC107" s="60"/>
      <c r="BD107" s="60"/>
      <c r="BE107" s="60"/>
      <c r="BF107" s="60"/>
      <c r="BG107" s="60"/>
      <c r="BH107" s="60"/>
      <c r="BI107" s="60"/>
      <c r="BJ107" s="60"/>
      <c r="BK107" s="60"/>
      <c r="BL107" s="60"/>
      <c r="BM107" s="60"/>
      <c r="BN107" s="60"/>
      <c r="BO107" s="60"/>
      <c r="BP107" s="60"/>
      <c r="BQ107" s="60"/>
      <c r="BR107" s="60"/>
      <c r="BS107" s="60"/>
      <c r="BT107" s="60"/>
      <c r="BU107" s="60"/>
      <c r="BV107" s="60"/>
    </row>
    <row r="108" spans="6:74">
      <c r="F108" s="40"/>
      <c r="I108" s="4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0"/>
      <c r="AS108" s="60"/>
      <c r="AT108" s="60"/>
      <c r="AU108" s="60"/>
      <c r="AV108" s="60"/>
      <c r="AW108" s="60"/>
      <c r="AX108" s="60"/>
      <c r="AY108" s="60"/>
      <c r="AZ108" s="60"/>
      <c r="BA108" s="60"/>
      <c r="BB108" s="60"/>
      <c r="BC108" s="60"/>
      <c r="BD108" s="60"/>
      <c r="BE108" s="60"/>
      <c r="BF108" s="60"/>
      <c r="BG108" s="60"/>
      <c r="BH108" s="60"/>
      <c r="BI108" s="60"/>
      <c r="BJ108" s="60"/>
      <c r="BK108" s="60"/>
      <c r="BL108" s="60"/>
      <c r="BM108" s="60"/>
      <c r="BN108" s="60"/>
      <c r="BO108" s="60"/>
      <c r="BP108" s="60"/>
      <c r="BQ108" s="60"/>
      <c r="BR108" s="60"/>
      <c r="BS108" s="60"/>
      <c r="BT108" s="60"/>
      <c r="BU108" s="60"/>
      <c r="BV108" s="60"/>
    </row>
    <row r="109" spans="6:74">
      <c r="F109" s="40"/>
      <c r="I109" s="4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60"/>
      <c r="BB109" s="60"/>
      <c r="BC109" s="60"/>
      <c r="BD109" s="60"/>
      <c r="BE109" s="60"/>
      <c r="BF109" s="60"/>
      <c r="BG109" s="60"/>
      <c r="BH109" s="60"/>
      <c r="BI109" s="60"/>
      <c r="BJ109" s="60"/>
      <c r="BK109" s="60"/>
      <c r="BL109" s="60"/>
      <c r="BM109" s="60"/>
      <c r="BN109" s="60"/>
      <c r="BO109" s="60"/>
      <c r="BP109" s="60"/>
      <c r="BQ109" s="60"/>
      <c r="BR109" s="60"/>
      <c r="BS109" s="60"/>
      <c r="BT109" s="60"/>
      <c r="BU109" s="60"/>
      <c r="BV109" s="60"/>
    </row>
    <row r="110" spans="6:74">
      <c r="F110" s="40"/>
      <c r="I110" s="4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0"/>
      <c r="BK110" s="60"/>
      <c r="BL110" s="60"/>
      <c r="BM110" s="60"/>
      <c r="BN110" s="60"/>
      <c r="BO110" s="60"/>
      <c r="BP110" s="60"/>
      <c r="BQ110" s="60"/>
      <c r="BR110" s="60"/>
      <c r="BS110" s="60"/>
      <c r="BT110" s="60"/>
      <c r="BU110" s="60"/>
      <c r="BV110" s="60"/>
    </row>
    <row r="111" spans="6:74">
      <c r="F111" s="40"/>
      <c r="I111" s="4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0"/>
      <c r="AW111" s="60"/>
      <c r="AX111" s="60"/>
      <c r="AY111" s="60"/>
      <c r="AZ111" s="60"/>
      <c r="BA111" s="60"/>
      <c r="BB111" s="60"/>
      <c r="BC111" s="60"/>
      <c r="BD111" s="60"/>
      <c r="BE111" s="60"/>
      <c r="BF111" s="60"/>
      <c r="BG111" s="60"/>
      <c r="BH111" s="60"/>
      <c r="BI111" s="60"/>
      <c r="BJ111" s="60"/>
      <c r="BK111" s="60"/>
      <c r="BL111" s="60"/>
      <c r="BM111" s="60"/>
      <c r="BN111" s="60"/>
      <c r="BO111" s="60"/>
      <c r="BP111" s="60"/>
      <c r="BQ111" s="60"/>
      <c r="BR111" s="60"/>
      <c r="BS111" s="60"/>
      <c r="BT111" s="60"/>
      <c r="BU111" s="60"/>
      <c r="BV111" s="60"/>
    </row>
    <row r="112" spans="6:74">
      <c r="F112" s="40"/>
      <c r="I112" s="4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60"/>
      <c r="AT112" s="60"/>
      <c r="AU112" s="60"/>
      <c r="AV112" s="60"/>
      <c r="AW112" s="60"/>
      <c r="AX112" s="60"/>
      <c r="AY112" s="60"/>
      <c r="AZ112" s="60"/>
      <c r="BA112" s="60"/>
      <c r="BB112" s="60"/>
      <c r="BC112" s="60"/>
      <c r="BD112" s="60"/>
      <c r="BE112" s="60"/>
      <c r="BF112" s="60"/>
      <c r="BG112" s="60"/>
      <c r="BH112" s="60"/>
      <c r="BI112" s="60"/>
      <c r="BJ112" s="60"/>
      <c r="BK112" s="60"/>
      <c r="BL112" s="60"/>
      <c r="BM112" s="60"/>
      <c r="BN112" s="60"/>
      <c r="BO112" s="60"/>
      <c r="BP112" s="60"/>
      <c r="BQ112" s="60"/>
      <c r="BR112" s="60"/>
      <c r="BS112" s="60"/>
      <c r="BT112" s="60"/>
      <c r="BU112" s="60"/>
      <c r="BV112" s="60"/>
    </row>
    <row r="113" spans="6:74">
      <c r="F113" s="40"/>
      <c r="I113" s="4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60"/>
      <c r="AT113" s="60"/>
      <c r="AU113" s="60"/>
      <c r="AV113" s="60"/>
      <c r="AW113" s="60"/>
      <c r="AX113" s="60"/>
      <c r="AY113" s="60"/>
      <c r="AZ113" s="60"/>
      <c r="BA113" s="60"/>
      <c r="BB113" s="60"/>
      <c r="BC113" s="60"/>
      <c r="BD113" s="60"/>
      <c r="BE113" s="60"/>
      <c r="BF113" s="60"/>
      <c r="BG113" s="60"/>
      <c r="BH113" s="60"/>
      <c r="BI113" s="60"/>
      <c r="BJ113" s="60"/>
      <c r="BK113" s="60"/>
      <c r="BL113" s="60"/>
      <c r="BM113" s="60"/>
      <c r="BN113" s="60"/>
      <c r="BO113" s="60"/>
      <c r="BP113" s="60"/>
      <c r="BQ113" s="60"/>
      <c r="BR113" s="60"/>
      <c r="BS113" s="60"/>
      <c r="BT113" s="60"/>
      <c r="BU113" s="60"/>
      <c r="BV113" s="60"/>
    </row>
    <row r="114" spans="6:74">
      <c r="F114" s="40"/>
      <c r="I114" s="4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0"/>
      <c r="AW114" s="60"/>
      <c r="AX114" s="60"/>
      <c r="AY114" s="60"/>
      <c r="AZ114" s="60"/>
      <c r="BA114" s="60"/>
      <c r="BB114" s="60"/>
      <c r="BC114" s="60"/>
      <c r="BD114" s="60"/>
      <c r="BE114" s="60"/>
      <c r="BF114" s="60"/>
      <c r="BG114" s="60"/>
      <c r="BH114" s="60"/>
      <c r="BI114" s="60"/>
      <c r="BJ114" s="60"/>
      <c r="BK114" s="60"/>
      <c r="BL114" s="60"/>
      <c r="BM114" s="60"/>
      <c r="BN114" s="60"/>
      <c r="BO114" s="60"/>
      <c r="BP114" s="60"/>
      <c r="BQ114" s="60"/>
      <c r="BR114" s="60"/>
      <c r="BS114" s="60"/>
      <c r="BT114" s="60"/>
      <c r="BU114" s="60"/>
      <c r="BV114" s="60"/>
    </row>
    <row r="115" spans="6:74">
      <c r="F115" s="40"/>
      <c r="I115" s="4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  <c r="BH115" s="60"/>
      <c r="BI115" s="60"/>
      <c r="BJ115" s="60"/>
      <c r="BK115" s="60"/>
      <c r="BL115" s="60"/>
      <c r="BM115" s="60"/>
      <c r="BN115" s="60"/>
      <c r="BO115" s="60"/>
      <c r="BP115" s="60"/>
      <c r="BQ115" s="60"/>
      <c r="BR115" s="60"/>
      <c r="BS115" s="60"/>
      <c r="BT115" s="60"/>
      <c r="BU115" s="60"/>
      <c r="BV115" s="60"/>
    </row>
    <row r="116" spans="6:74">
      <c r="F116" s="40"/>
      <c r="I116" s="4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S116" s="60"/>
      <c r="AT116" s="60"/>
      <c r="AU116" s="60"/>
      <c r="AV116" s="60"/>
      <c r="AW116" s="60"/>
      <c r="AX116" s="60"/>
      <c r="AY116" s="60"/>
      <c r="AZ116" s="60"/>
      <c r="BA116" s="60"/>
      <c r="BB116" s="60"/>
      <c r="BC116" s="60"/>
      <c r="BD116" s="60"/>
      <c r="BE116" s="60"/>
      <c r="BF116" s="60"/>
      <c r="BG116" s="60"/>
      <c r="BH116" s="60"/>
      <c r="BI116" s="60"/>
      <c r="BJ116" s="60"/>
      <c r="BK116" s="60"/>
      <c r="BL116" s="60"/>
      <c r="BM116" s="60"/>
      <c r="BN116" s="60"/>
      <c r="BO116" s="60"/>
      <c r="BP116" s="60"/>
      <c r="BQ116" s="60"/>
      <c r="BR116" s="60"/>
      <c r="BS116" s="60"/>
      <c r="BT116" s="60"/>
      <c r="BU116" s="60"/>
      <c r="BV116" s="60"/>
    </row>
    <row r="117" spans="6:74">
      <c r="F117" s="40"/>
      <c r="I117" s="4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  <c r="AY117" s="60"/>
      <c r="AZ117" s="60"/>
      <c r="BA117" s="60"/>
      <c r="BB117" s="60"/>
      <c r="BC117" s="60"/>
      <c r="BD117" s="60"/>
      <c r="BE117" s="60"/>
      <c r="BF117" s="60"/>
      <c r="BG117" s="60"/>
      <c r="BH117" s="60"/>
      <c r="BI117" s="60"/>
      <c r="BJ117" s="60"/>
      <c r="BK117" s="60"/>
      <c r="BL117" s="60"/>
      <c r="BM117" s="60"/>
      <c r="BN117" s="60"/>
      <c r="BO117" s="60"/>
      <c r="BP117" s="60"/>
      <c r="BQ117" s="60"/>
      <c r="BR117" s="60"/>
      <c r="BS117" s="60"/>
      <c r="BT117" s="60"/>
      <c r="BU117" s="60"/>
      <c r="BV117" s="60"/>
    </row>
    <row r="118" spans="6:74">
      <c r="F118" s="40"/>
      <c r="I118" s="4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60"/>
      <c r="AT118" s="60"/>
      <c r="AU118" s="60"/>
      <c r="AV118" s="60"/>
      <c r="AW118" s="60"/>
      <c r="AX118" s="60"/>
      <c r="AY118" s="60"/>
      <c r="AZ118" s="60"/>
      <c r="BA118" s="60"/>
      <c r="BB118" s="60"/>
      <c r="BC118" s="60"/>
      <c r="BD118" s="60"/>
      <c r="BE118" s="60"/>
      <c r="BF118" s="60"/>
      <c r="BG118" s="60"/>
      <c r="BH118" s="60"/>
      <c r="BI118" s="60"/>
      <c r="BJ118" s="60"/>
      <c r="BK118" s="60"/>
      <c r="BL118" s="60"/>
      <c r="BM118" s="60"/>
      <c r="BN118" s="60"/>
      <c r="BO118" s="60"/>
      <c r="BP118" s="60"/>
      <c r="BQ118" s="60"/>
      <c r="BR118" s="60"/>
      <c r="BS118" s="60"/>
      <c r="BT118" s="60"/>
      <c r="BU118" s="60"/>
      <c r="BV118" s="60"/>
    </row>
    <row r="119" spans="6:74">
      <c r="F119" s="40"/>
      <c r="I119" s="4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0"/>
      <c r="BJ119" s="60"/>
      <c r="BK119" s="60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</row>
    <row r="120" spans="6:74">
      <c r="F120" s="40"/>
      <c r="I120" s="4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0"/>
      <c r="AV120" s="60"/>
      <c r="AW120" s="60"/>
      <c r="AX120" s="60"/>
      <c r="AY120" s="60"/>
      <c r="AZ120" s="60"/>
      <c r="BA120" s="60"/>
      <c r="BB120" s="60"/>
      <c r="BC120" s="60"/>
      <c r="BD120" s="60"/>
      <c r="BE120" s="60"/>
      <c r="BF120" s="60"/>
      <c r="BG120" s="60"/>
      <c r="BH120" s="60"/>
      <c r="BI120" s="60"/>
      <c r="BJ120" s="60"/>
      <c r="BK120" s="60"/>
      <c r="BL120" s="60"/>
      <c r="BM120" s="60"/>
      <c r="BN120" s="60"/>
      <c r="BO120" s="60"/>
      <c r="BP120" s="60"/>
      <c r="BQ120" s="60"/>
      <c r="BR120" s="60"/>
      <c r="BS120" s="60"/>
      <c r="BT120" s="60"/>
      <c r="BU120" s="60"/>
      <c r="BV120" s="60"/>
    </row>
    <row r="121" spans="6:74">
      <c r="F121" s="40"/>
      <c r="I121" s="4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</row>
    <row r="122" spans="6:74">
      <c r="F122" s="40"/>
      <c r="I122" s="4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60"/>
      <c r="BB122" s="60"/>
      <c r="BC122" s="60"/>
      <c r="BD122" s="60"/>
      <c r="BE122" s="60"/>
      <c r="BF122" s="60"/>
      <c r="BG122" s="60"/>
      <c r="BH122" s="60"/>
      <c r="BI122" s="60"/>
      <c r="BJ122" s="60"/>
      <c r="BK122" s="60"/>
      <c r="BL122" s="60"/>
      <c r="BM122" s="60"/>
      <c r="BN122" s="60"/>
      <c r="BO122" s="60"/>
      <c r="BP122" s="60"/>
      <c r="BQ122" s="60"/>
      <c r="BR122" s="60"/>
      <c r="BS122" s="60"/>
      <c r="BT122" s="60"/>
      <c r="BU122" s="60"/>
      <c r="BV122" s="60"/>
    </row>
    <row r="123" spans="6:74">
      <c r="F123" s="40"/>
      <c r="I123" s="4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</row>
    <row r="124" spans="6:74">
      <c r="F124" s="40"/>
      <c r="I124" s="4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</row>
    <row r="125" spans="6:74">
      <c r="F125" s="40"/>
      <c r="I125" s="4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60"/>
      <c r="BB125" s="60"/>
      <c r="BC125" s="60"/>
      <c r="BD125" s="60"/>
      <c r="BE125" s="60"/>
      <c r="BF125" s="60"/>
      <c r="BG125" s="60"/>
      <c r="BH125" s="60"/>
      <c r="BI125" s="60"/>
      <c r="BJ125" s="60"/>
      <c r="BK125" s="60"/>
      <c r="BL125" s="60"/>
      <c r="BM125" s="60"/>
      <c r="BN125" s="60"/>
      <c r="BO125" s="60"/>
      <c r="BP125" s="60"/>
      <c r="BQ125" s="60"/>
      <c r="BR125" s="60"/>
      <c r="BS125" s="60"/>
      <c r="BT125" s="60"/>
      <c r="BU125" s="60"/>
      <c r="BV125" s="60"/>
    </row>
    <row r="126" spans="6:74">
      <c r="F126" s="40"/>
      <c r="I126" s="4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60"/>
      <c r="BB126" s="60"/>
      <c r="BC126" s="60"/>
      <c r="BD126" s="60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</row>
    <row r="127" spans="6:74">
      <c r="F127" s="40"/>
      <c r="I127" s="4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</row>
    <row r="128" spans="6:74">
      <c r="F128" s="40"/>
      <c r="I128" s="4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0"/>
      <c r="AV128" s="60"/>
      <c r="AW128" s="60"/>
      <c r="AX128" s="60"/>
      <c r="AY128" s="60"/>
      <c r="AZ128" s="60"/>
      <c r="BA128" s="60"/>
      <c r="BB128" s="60"/>
      <c r="BC128" s="60"/>
      <c r="BD128" s="60"/>
      <c r="BE128" s="60"/>
      <c r="BF128" s="60"/>
      <c r="BG128" s="60"/>
      <c r="BH128" s="60"/>
      <c r="BI128" s="60"/>
      <c r="BJ128" s="60"/>
      <c r="BK128" s="60"/>
      <c r="BL128" s="60"/>
      <c r="BM128" s="60"/>
      <c r="BN128" s="60"/>
      <c r="BO128" s="60"/>
      <c r="BP128" s="60"/>
      <c r="BQ128" s="60"/>
      <c r="BR128" s="60"/>
      <c r="BS128" s="60"/>
      <c r="BT128" s="60"/>
      <c r="BU128" s="60"/>
      <c r="BV128" s="60"/>
    </row>
    <row r="129" spans="6:74">
      <c r="F129" s="40"/>
      <c r="I129" s="4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/>
      <c r="AT129" s="60"/>
      <c r="AU129" s="60"/>
      <c r="AV129" s="60"/>
      <c r="AW129" s="60"/>
      <c r="AX129" s="60"/>
      <c r="AY129" s="60"/>
      <c r="AZ129" s="60"/>
      <c r="BA129" s="60"/>
      <c r="BB129" s="60"/>
      <c r="BC129" s="60"/>
      <c r="BD129" s="60"/>
      <c r="BE129" s="60"/>
      <c r="BF129" s="60"/>
      <c r="BG129" s="60"/>
      <c r="BH129" s="60"/>
      <c r="BI129" s="60"/>
      <c r="BJ129" s="60"/>
      <c r="BK129" s="60"/>
      <c r="BL129" s="60"/>
      <c r="BM129" s="60"/>
      <c r="BN129" s="60"/>
      <c r="BO129" s="60"/>
      <c r="BP129" s="60"/>
      <c r="BQ129" s="60"/>
      <c r="BR129" s="60"/>
      <c r="BS129" s="60"/>
      <c r="BT129" s="60"/>
      <c r="BU129" s="60"/>
      <c r="BV129" s="60"/>
    </row>
    <row r="130" spans="6:74">
      <c r="F130" s="40"/>
      <c r="I130" s="4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/>
      <c r="BV130" s="60"/>
    </row>
    <row r="131" spans="6:74">
      <c r="F131" s="40"/>
      <c r="I131" s="4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60"/>
      <c r="AW131" s="60"/>
      <c r="AX131" s="60"/>
      <c r="AY131" s="60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</row>
    <row r="132" spans="6:74">
      <c r="F132" s="40"/>
      <c r="I132" s="4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60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</row>
    <row r="133" spans="6:74">
      <c r="F133" s="40"/>
      <c r="I133" s="4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60"/>
      <c r="BB133" s="60"/>
      <c r="BC133" s="60"/>
      <c r="BD133" s="60"/>
      <c r="BE133" s="60"/>
      <c r="BF133" s="60"/>
      <c r="BG133" s="60"/>
      <c r="BH133" s="60"/>
      <c r="BI133" s="60"/>
      <c r="BJ133" s="60"/>
      <c r="BK133" s="60"/>
      <c r="BL133" s="60"/>
      <c r="BM133" s="60"/>
      <c r="BN133" s="60"/>
      <c r="BO133" s="60"/>
      <c r="BP133" s="60"/>
      <c r="BQ133" s="60"/>
      <c r="BR133" s="60"/>
      <c r="BS133" s="60"/>
      <c r="BT133" s="60"/>
      <c r="BU133" s="60"/>
      <c r="BV133" s="60"/>
    </row>
    <row r="134" spans="6:74">
      <c r="F134" s="40"/>
      <c r="I134" s="4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AV134" s="60"/>
      <c r="AW134" s="60"/>
      <c r="AX134" s="60"/>
      <c r="AY134" s="60"/>
      <c r="AZ134" s="60"/>
      <c r="BA134" s="60"/>
      <c r="BB134" s="60"/>
      <c r="BC134" s="60"/>
      <c r="BD134" s="60"/>
      <c r="BE134" s="60"/>
      <c r="BF134" s="60"/>
      <c r="BG134" s="60"/>
      <c r="BH134" s="60"/>
      <c r="BI134" s="60"/>
      <c r="BJ134" s="60"/>
      <c r="BK134" s="60"/>
      <c r="BL134" s="60"/>
      <c r="BM134" s="60"/>
      <c r="BN134" s="60"/>
      <c r="BO134" s="60"/>
      <c r="BP134" s="60"/>
      <c r="BQ134" s="60"/>
      <c r="BR134" s="60"/>
      <c r="BS134" s="60"/>
      <c r="BT134" s="60"/>
      <c r="BU134" s="60"/>
      <c r="BV134" s="60"/>
    </row>
    <row r="135" spans="6:74">
      <c r="F135" s="40"/>
      <c r="I135" s="4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60"/>
      <c r="AT135" s="60"/>
      <c r="AU135" s="60"/>
      <c r="AV135" s="60"/>
      <c r="AW135" s="60"/>
      <c r="AX135" s="60"/>
      <c r="AY135" s="60"/>
      <c r="AZ135" s="60"/>
      <c r="BA135" s="60"/>
      <c r="BB135" s="60"/>
      <c r="BC135" s="60"/>
      <c r="BD135" s="60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0"/>
      <c r="BS135" s="60"/>
      <c r="BT135" s="60"/>
      <c r="BU135" s="60"/>
      <c r="BV135" s="60"/>
    </row>
    <row r="136" spans="6:74">
      <c r="F136" s="40"/>
      <c r="I136" s="4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0"/>
      <c r="AV136" s="60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0"/>
      <c r="BS136" s="60"/>
      <c r="BT136" s="60"/>
      <c r="BU136" s="60"/>
      <c r="BV136" s="60"/>
    </row>
    <row r="137" spans="6:74">
      <c r="F137" s="40"/>
      <c r="I137" s="4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S137" s="60"/>
      <c r="AT137" s="60"/>
      <c r="AU137" s="60"/>
      <c r="AV137" s="60"/>
      <c r="AW137" s="60"/>
      <c r="AX137" s="60"/>
      <c r="AY137" s="60"/>
      <c r="AZ137" s="60"/>
      <c r="BA137" s="60"/>
      <c r="BB137" s="60"/>
      <c r="BC137" s="60"/>
      <c r="BD137" s="60"/>
      <c r="BE137" s="60"/>
      <c r="BF137" s="60"/>
      <c r="BG137" s="60"/>
      <c r="BH137" s="60"/>
      <c r="BI137" s="60"/>
      <c r="BJ137" s="60"/>
      <c r="BK137" s="60"/>
      <c r="BL137" s="60"/>
      <c r="BM137" s="60"/>
      <c r="BN137" s="60"/>
      <c r="BO137" s="60"/>
      <c r="BP137" s="60"/>
      <c r="BQ137" s="60"/>
      <c r="BR137" s="60"/>
      <c r="BS137" s="60"/>
      <c r="BT137" s="60"/>
      <c r="BU137" s="60"/>
      <c r="BV137" s="60"/>
    </row>
    <row r="138" spans="6:74">
      <c r="F138" s="40"/>
      <c r="I138" s="4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S138" s="60"/>
      <c r="AT138" s="60"/>
      <c r="AU138" s="60"/>
      <c r="AV138" s="60"/>
      <c r="AW138" s="60"/>
      <c r="AX138" s="60"/>
      <c r="AY138" s="60"/>
      <c r="AZ138" s="60"/>
      <c r="BA138" s="60"/>
      <c r="BB138" s="60"/>
      <c r="BC138" s="60"/>
      <c r="BD138" s="60"/>
      <c r="BE138" s="60"/>
      <c r="BF138" s="60"/>
      <c r="BG138" s="60"/>
      <c r="BH138" s="60"/>
      <c r="BI138" s="60"/>
      <c r="BJ138" s="60"/>
      <c r="BK138" s="60"/>
      <c r="BL138" s="60"/>
      <c r="BM138" s="60"/>
      <c r="BN138" s="60"/>
      <c r="BO138" s="60"/>
      <c r="BP138" s="60"/>
      <c r="BQ138" s="60"/>
      <c r="BR138" s="60"/>
      <c r="BS138" s="60"/>
      <c r="BT138" s="60"/>
      <c r="BU138" s="60"/>
      <c r="BV138" s="60"/>
    </row>
    <row r="139" spans="6:74">
      <c r="F139" s="40"/>
      <c r="I139" s="4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S139" s="60"/>
      <c r="AT139" s="60"/>
      <c r="AU139" s="60"/>
      <c r="AV139" s="60"/>
      <c r="AW139" s="60"/>
      <c r="AX139" s="60"/>
      <c r="AY139" s="60"/>
      <c r="AZ139" s="60"/>
      <c r="BA139" s="60"/>
      <c r="BB139" s="60"/>
      <c r="BC139" s="60"/>
      <c r="BD139" s="60"/>
      <c r="BE139" s="60"/>
      <c r="BF139" s="60"/>
      <c r="BG139" s="60"/>
      <c r="BH139" s="60"/>
      <c r="BI139" s="60"/>
      <c r="BJ139" s="60"/>
      <c r="BK139" s="60"/>
      <c r="BL139" s="60"/>
      <c r="BM139" s="60"/>
      <c r="BN139" s="60"/>
      <c r="BO139" s="60"/>
      <c r="BP139" s="60"/>
      <c r="BQ139" s="60"/>
      <c r="BR139" s="60"/>
      <c r="BS139" s="60"/>
      <c r="BT139" s="60"/>
      <c r="BU139" s="60"/>
      <c r="BV139" s="60"/>
    </row>
    <row r="140" spans="6:74">
      <c r="F140" s="40"/>
      <c r="I140" s="4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S140" s="60"/>
      <c r="AT140" s="60"/>
      <c r="AU140" s="60"/>
      <c r="AV140" s="60"/>
      <c r="AW140" s="60"/>
      <c r="AX140" s="60"/>
      <c r="AY140" s="60"/>
      <c r="AZ140" s="60"/>
      <c r="BA140" s="60"/>
      <c r="BB140" s="60"/>
      <c r="BC140" s="60"/>
      <c r="BD140" s="60"/>
      <c r="BE140" s="60"/>
      <c r="BF140" s="60"/>
      <c r="BG140" s="60"/>
      <c r="BH140" s="60"/>
      <c r="BI140" s="60"/>
      <c r="BJ140" s="60"/>
      <c r="BK140" s="60"/>
      <c r="BL140" s="60"/>
      <c r="BM140" s="60"/>
      <c r="BN140" s="60"/>
      <c r="BO140" s="60"/>
      <c r="BP140" s="60"/>
      <c r="BQ140" s="60"/>
      <c r="BR140" s="60"/>
      <c r="BS140" s="60"/>
      <c r="BT140" s="60"/>
      <c r="BU140" s="60"/>
      <c r="BV140" s="60"/>
    </row>
    <row r="141" spans="6:74">
      <c r="F141" s="40"/>
      <c r="I141" s="4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S141" s="60"/>
      <c r="AT141" s="60"/>
      <c r="AU141" s="60"/>
      <c r="AV141" s="60"/>
      <c r="AW141" s="60"/>
      <c r="AX141" s="60"/>
      <c r="AY141" s="60"/>
      <c r="AZ141" s="60"/>
      <c r="BA141" s="60"/>
      <c r="BB141" s="60"/>
      <c r="BC141" s="60"/>
      <c r="BD141" s="60"/>
      <c r="BE141" s="60"/>
      <c r="BF141" s="60"/>
      <c r="BG141" s="60"/>
      <c r="BH141" s="60"/>
      <c r="BI141" s="60"/>
      <c r="BJ141" s="60"/>
      <c r="BK141" s="60"/>
      <c r="BL141" s="60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</row>
    <row r="142" spans="6:74">
      <c r="F142" s="40"/>
      <c r="I142" s="4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60"/>
      <c r="AT142" s="60"/>
      <c r="AU142" s="60"/>
      <c r="AV142" s="60"/>
      <c r="AW142" s="60"/>
      <c r="AX142" s="60"/>
      <c r="AY142" s="60"/>
      <c r="AZ142" s="60"/>
      <c r="BA142" s="60"/>
      <c r="BB142" s="60"/>
      <c r="BC142" s="60"/>
      <c r="BD142" s="60"/>
      <c r="BE142" s="60"/>
      <c r="BF142" s="60"/>
      <c r="BG142" s="60"/>
      <c r="BH142" s="60"/>
      <c r="BI142" s="60"/>
      <c r="BJ142" s="60"/>
      <c r="BK142" s="60"/>
      <c r="BL142" s="60"/>
      <c r="BM142" s="60"/>
      <c r="BN142" s="60"/>
      <c r="BO142" s="60"/>
      <c r="BP142" s="60"/>
      <c r="BQ142" s="60"/>
      <c r="BR142" s="60"/>
      <c r="BS142" s="60"/>
      <c r="BT142" s="60"/>
      <c r="BU142" s="60"/>
      <c r="BV142" s="60"/>
    </row>
    <row r="143" spans="6:74">
      <c r="F143" s="40"/>
      <c r="I143" s="4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AV143" s="60"/>
      <c r="AW143" s="60"/>
      <c r="AX143" s="60"/>
      <c r="AY143" s="60"/>
      <c r="AZ143" s="60"/>
      <c r="BA143" s="60"/>
      <c r="BB143" s="60"/>
      <c r="BC143" s="60"/>
      <c r="BD143" s="60"/>
      <c r="BE143" s="60"/>
      <c r="BF143" s="60"/>
      <c r="BG143" s="60"/>
      <c r="BH143" s="60"/>
      <c r="BI143" s="60"/>
      <c r="BJ143" s="60"/>
      <c r="BK143" s="60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</row>
    <row r="144" spans="6:74">
      <c r="F144" s="40"/>
      <c r="I144" s="4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AV144" s="60"/>
      <c r="AW144" s="60"/>
      <c r="AX144" s="60"/>
      <c r="AY144" s="60"/>
      <c r="AZ144" s="60"/>
      <c r="BA144" s="60"/>
      <c r="BB144" s="60"/>
      <c r="BC144" s="60"/>
      <c r="BD144" s="60"/>
      <c r="BE144" s="60"/>
      <c r="BF144" s="60"/>
      <c r="BG144" s="60"/>
      <c r="BH144" s="60"/>
      <c r="BI144" s="60"/>
      <c r="BJ144" s="60"/>
      <c r="BK144" s="60"/>
      <c r="BL144" s="60"/>
      <c r="BM144" s="60"/>
      <c r="BN144" s="60"/>
      <c r="BO144" s="60"/>
      <c r="BP144" s="60"/>
      <c r="BQ144" s="60"/>
      <c r="BR144" s="60"/>
      <c r="BS144" s="60"/>
      <c r="BT144" s="60"/>
      <c r="BU144" s="60"/>
      <c r="BV144" s="60"/>
    </row>
    <row r="145" spans="6:74">
      <c r="F145" s="40"/>
      <c r="I145" s="4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0"/>
      <c r="AW145" s="60"/>
      <c r="AX145" s="60"/>
      <c r="AY145" s="60"/>
      <c r="AZ145" s="60"/>
      <c r="BA145" s="60"/>
      <c r="BB145" s="60"/>
      <c r="BC145" s="60"/>
      <c r="BD145" s="60"/>
      <c r="BE145" s="60"/>
      <c r="BF145" s="60"/>
      <c r="BG145" s="60"/>
      <c r="BH145" s="60"/>
      <c r="BI145" s="60"/>
      <c r="BJ145" s="60"/>
      <c r="BK145" s="60"/>
      <c r="BL145" s="60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</row>
    <row r="146" spans="6:74">
      <c r="F146" s="40"/>
      <c r="I146" s="4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0"/>
      <c r="AW146" s="60"/>
      <c r="AX146" s="60"/>
      <c r="AY146" s="60"/>
      <c r="AZ146" s="60"/>
      <c r="BA146" s="60"/>
      <c r="BB146" s="60"/>
      <c r="BC146" s="60"/>
      <c r="BD146" s="60"/>
      <c r="BE146" s="60"/>
      <c r="BF146" s="60"/>
      <c r="BG146" s="60"/>
      <c r="BH146" s="60"/>
      <c r="BI146" s="60"/>
      <c r="BJ146" s="60"/>
      <c r="BK146" s="60"/>
      <c r="BL146" s="60"/>
      <c r="BM146" s="60"/>
      <c r="BN146" s="60"/>
      <c r="BO146" s="60"/>
      <c r="BP146" s="60"/>
      <c r="BQ146" s="60"/>
      <c r="BR146" s="60"/>
      <c r="BS146" s="60"/>
      <c r="BT146" s="60"/>
      <c r="BU146" s="60"/>
      <c r="BV146" s="60"/>
    </row>
    <row r="147" spans="6:74">
      <c r="F147" s="40"/>
      <c r="I147" s="4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60"/>
      <c r="AT147" s="60"/>
      <c r="AU147" s="60"/>
      <c r="AV147" s="60"/>
      <c r="AW147" s="60"/>
      <c r="AX147" s="60"/>
      <c r="AY147" s="60"/>
      <c r="AZ147" s="60"/>
      <c r="BA147" s="60"/>
      <c r="BB147" s="60"/>
      <c r="BC147" s="60"/>
      <c r="BD147" s="60"/>
      <c r="BE147" s="60"/>
      <c r="BF147" s="60"/>
      <c r="BG147" s="60"/>
      <c r="BH147" s="60"/>
      <c r="BI147" s="60"/>
      <c r="BJ147" s="60"/>
      <c r="BK147" s="60"/>
      <c r="BL147" s="60"/>
      <c r="BM147" s="60"/>
      <c r="BN147" s="60"/>
      <c r="BO147" s="60"/>
      <c r="BP147" s="60"/>
      <c r="BQ147" s="60"/>
      <c r="BR147" s="60"/>
      <c r="BS147" s="60"/>
      <c r="BT147" s="60"/>
      <c r="BU147" s="60"/>
      <c r="BV147" s="60"/>
    </row>
    <row r="148" spans="6:74">
      <c r="F148" s="40"/>
      <c r="I148" s="4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0"/>
      <c r="AW148" s="60"/>
      <c r="AX148" s="60"/>
      <c r="AY148" s="60"/>
      <c r="AZ148" s="60"/>
      <c r="BA148" s="60"/>
      <c r="BB148" s="60"/>
      <c r="BC148" s="60"/>
      <c r="BD148" s="60"/>
      <c r="BE148" s="60"/>
      <c r="BF148" s="60"/>
      <c r="BG148" s="60"/>
      <c r="BH148" s="60"/>
      <c r="BI148" s="60"/>
      <c r="BJ148" s="60"/>
      <c r="BK148" s="60"/>
      <c r="BL148" s="60"/>
      <c r="BM148" s="60"/>
      <c r="BN148" s="60"/>
      <c r="BO148" s="60"/>
      <c r="BP148" s="60"/>
      <c r="BQ148" s="60"/>
      <c r="BR148" s="60"/>
      <c r="BS148" s="60"/>
      <c r="BT148" s="60"/>
      <c r="BU148" s="60"/>
      <c r="BV148" s="60"/>
    </row>
    <row r="149" spans="6:74">
      <c r="F149" s="40"/>
      <c r="I149" s="4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S149" s="60"/>
      <c r="AT149" s="60"/>
      <c r="AU149" s="60"/>
      <c r="AV149" s="60"/>
      <c r="AW149" s="60"/>
      <c r="AX149" s="60"/>
      <c r="AY149" s="60"/>
      <c r="AZ149" s="60"/>
      <c r="BA149" s="60"/>
      <c r="BB149" s="60"/>
      <c r="BC149" s="60"/>
      <c r="BD149" s="60"/>
      <c r="BE149" s="60"/>
      <c r="BF149" s="60"/>
      <c r="BG149" s="60"/>
      <c r="BH149" s="60"/>
      <c r="BI149" s="60"/>
      <c r="BJ149" s="60"/>
      <c r="BK149" s="60"/>
      <c r="BL149" s="60"/>
      <c r="BM149" s="60"/>
      <c r="BN149" s="60"/>
      <c r="BO149" s="60"/>
      <c r="BP149" s="60"/>
      <c r="BQ149" s="60"/>
      <c r="BR149" s="60"/>
      <c r="BS149" s="60"/>
      <c r="BT149" s="60"/>
      <c r="BU149" s="60"/>
      <c r="BV149" s="60"/>
    </row>
    <row r="150" spans="6:74">
      <c r="F150" s="40"/>
      <c r="I150" s="4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0"/>
      <c r="AW150" s="60"/>
      <c r="AX150" s="60"/>
      <c r="AY150" s="60"/>
      <c r="AZ150" s="60"/>
      <c r="BA150" s="60"/>
      <c r="BB150" s="60"/>
      <c r="BC150" s="60"/>
      <c r="BD150" s="60"/>
      <c r="BE150" s="60"/>
      <c r="BF150" s="60"/>
      <c r="BG150" s="60"/>
      <c r="BH150" s="60"/>
      <c r="BI150" s="60"/>
      <c r="BJ150" s="60"/>
      <c r="BK150" s="60"/>
      <c r="BL150" s="60"/>
      <c r="BM150" s="60"/>
      <c r="BN150" s="60"/>
      <c r="BO150" s="60"/>
      <c r="BP150" s="60"/>
      <c r="BQ150" s="60"/>
      <c r="BR150" s="60"/>
      <c r="BS150" s="60"/>
      <c r="BT150" s="60"/>
      <c r="BU150" s="60"/>
      <c r="BV150" s="60"/>
    </row>
    <row r="151" spans="6:74">
      <c r="F151" s="40"/>
      <c r="I151" s="4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AV151" s="60"/>
      <c r="AW151" s="60"/>
      <c r="AX151" s="60"/>
      <c r="AY151" s="60"/>
      <c r="AZ151" s="60"/>
      <c r="BA151" s="60"/>
      <c r="BB151" s="60"/>
      <c r="BC151" s="60"/>
      <c r="BD151" s="60"/>
      <c r="BE151" s="60"/>
      <c r="BF151" s="60"/>
      <c r="BG151" s="60"/>
      <c r="BH151" s="60"/>
      <c r="BI151" s="60"/>
      <c r="BJ151" s="60"/>
      <c r="BK151" s="60"/>
      <c r="BL151" s="60"/>
      <c r="BM151" s="60"/>
      <c r="BN151" s="60"/>
      <c r="BO151" s="60"/>
      <c r="BP151" s="60"/>
      <c r="BQ151" s="60"/>
      <c r="BR151" s="60"/>
      <c r="BS151" s="60"/>
      <c r="BT151" s="60"/>
      <c r="BU151" s="60"/>
      <c r="BV151" s="60"/>
    </row>
    <row r="152" spans="6:74">
      <c r="F152" s="40"/>
      <c r="I152" s="4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60"/>
      <c r="AT152" s="60"/>
      <c r="AU152" s="60"/>
      <c r="AV152" s="60"/>
      <c r="AW152" s="60"/>
      <c r="AX152" s="60"/>
      <c r="AY152" s="60"/>
      <c r="AZ152" s="60"/>
      <c r="BA152" s="60"/>
      <c r="BB152" s="60"/>
      <c r="BC152" s="60"/>
      <c r="BD152" s="60"/>
      <c r="BE152" s="60"/>
      <c r="BF152" s="60"/>
      <c r="BG152" s="60"/>
      <c r="BH152" s="60"/>
      <c r="BI152" s="60"/>
      <c r="BJ152" s="60"/>
      <c r="BK152" s="60"/>
      <c r="BL152" s="60"/>
      <c r="BM152" s="60"/>
      <c r="BN152" s="60"/>
      <c r="BO152" s="60"/>
      <c r="BP152" s="60"/>
      <c r="BQ152" s="60"/>
      <c r="BR152" s="60"/>
      <c r="BS152" s="60"/>
      <c r="BT152" s="60"/>
      <c r="BU152" s="60"/>
      <c r="BV152" s="60"/>
    </row>
    <row r="153" spans="6:74">
      <c r="F153" s="40"/>
      <c r="I153" s="4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60"/>
      <c r="AT153" s="60"/>
      <c r="AU153" s="60"/>
      <c r="AV153" s="60"/>
      <c r="AW153" s="60"/>
      <c r="AX153" s="60"/>
      <c r="AY153" s="60"/>
      <c r="AZ153" s="60"/>
      <c r="BA153" s="60"/>
      <c r="BB153" s="60"/>
      <c r="BC153" s="60"/>
      <c r="BD153" s="60"/>
      <c r="BE153" s="60"/>
      <c r="BF153" s="60"/>
      <c r="BG153" s="60"/>
      <c r="BH153" s="60"/>
      <c r="BI153" s="60"/>
      <c r="BJ153" s="60"/>
      <c r="BK153" s="60"/>
      <c r="BL153" s="60"/>
      <c r="BM153" s="60"/>
      <c r="BN153" s="60"/>
      <c r="BO153" s="60"/>
      <c r="BP153" s="60"/>
      <c r="BQ153" s="60"/>
      <c r="BR153" s="60"/>
      <c r="BS153" s="60"/>
      <c r="BT153" s="60"/>
      <c r="BU153" s="60"/>
      <c r="BV153" s="60"/>
    </row>
    <row r="154" spans="6:74">
      <c r="F154" s="40"/>
      <c r="I154" s="4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60"/>
      <c r="AT154" s="60"/>
      <c r="AU154" s="60"/>
      <c r="AV154" s="60"/>
      <c r="AW154" s="60"/>
      <c r="AX154" s="60"/>
      <c r="AY154" s="60"/>
      <c r="AZ154" s="60"/>
      <c r="BA154" s="60"/>
      <c r="BB154" s="60"/>
      <c r="BC154" s="60"/>
      <c r="BD154" s="60"/>
      <c r="BE154" s="60"/>
      <c r="BF154" s="60"/>
      <c r="BG154" s="60"/>
      <c r="BH154" s="60"/>
      <c r="BI154" s="60"/>
      <c r="BJ154" s="60"/>
      <c r="BK154" s="60"/>
      <c r="BL154" s="60"/>
      <c r="BM154" s="60"/>
      <c r="BN154" s="60"/>
      <c r="BO154" s="60"/>
      <c r="BP154" s="60"/>
      <c r="BQ154" s="60"/>
      <c r="BR154" s="60"/>
      <c r="BS154" s="60"/>
      <c r="BT154" s="60"/>
      <c r="BU154" s="60"/>
      <c r="BV154" s="60"/>
    </row>
    <row r="155" spans="6:74">
      <c r="F155" s="40"/>
      <c r="I155" s="4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S155" s="60"/>
      <c r="AT155" s="60"/>
      <c r="AU155" s="60"/>
      <c r="AV155" s="60"/>
      <c r="AW155" s="60"/>
      <c r="AX155" s="60"/>
      <c r="AY155" s="60"/>
      <c r="AZ155" s="60"/>
      <c r="BA155" s="60"/>
      <c r="BB155" s="60"/>
      <c r="BC155" s="60"/>
      <c r="BD155" s="60"/>
      <c r="BE155" s="60"/>
      <c r="BF155" s="60"/>
      <c r="BG155" s="60"/>
      <c r="BH155" s="60"/>
      <c r="BI155" s="60"/>
      <c r="BJ155" s="60"/>
      <c r="BK155" s="60"/>
      <c r="BL155" s="60"/>
      <c r="BM155" s="60"/>
      <c r="BN155" s="60"/>
      <c r="BO155" s="60"/>
      <c r="BP155" s="60"/>
      <c r="BQ155" s="60"/>
      <c r="BR155" s="60"/>
      <c r="BS155" s="60"/>
      <c r="BT155" s="60"/>
      <c r="BU155" s="60"/>
      <c r="BV155" s="60"/>
    </row>
    <row r="156" spans="6:74">
      <c r="F156" s="40"/>
      <c r="I156" s="4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0"/>
      <c r="AW156" s="60"/>
      <c r="AX156" s="60"/>
      <c r="AY156" s="60"/>
      <c r="AZ156" s="60"/>
      <c r="BA156" s="60"/>
      <c r="BB156" s="60"/>
      <c r="BC156" s="60"/>
      <c r="BD156" s="60"/>
      <c r="BE156" s="60"/>
      <c r="BF156" s="60"/>
      <c r="BG156" s="60"/>
      <c r="BH156" s="60"/>
      <c r="BI156" s="60"/>
      <c r="BJ156" s="60"/>
      <c r="BK156" s="60"/>
      <c r="BL156" s="60"/>
      <c r="BM156" s="60"/>
      <c r="BN156" s="60"/>
      <c r="BO156" s="60"/>
      <c r="BP156" s="60"/>
      <c r="BQ156" s="60"/>
      <c r="BR156" s="60"/>
      <c r="BS156" s="60"/>
      <c r="BT156" s="60"/>
      <c r="BU156" s="60"/>
      <c r="BV156" s="60"/>
    </row>
    <row r="157" spans="6:74">
      <c r="F157" s="40"/>
      <c r="I157" s="4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0"/>
      <c r="AW157" s="60"/>
      <c r="AX157" s="60"/>
      <c r="AY157" s="60"/>
      <c r="AZ157" s="60"/>
      <c r="BA157" s="60"/>
      <c r="BB157" s="60"/>
      <c r="BC157" s="60"/>
      <c r="BD157" s="60"/>
      <c r="BE157" s="60"/>
      <c r="BF157" s="60"/>
      <c r="BG157" s="60"/>
      <c r="BH157" s="60"/>
      <c r="BI157" s="60"/>
      <c r="BJ157" s="60"/>
      <c r="BK157" s="60"/>
      <c r="BL157" s="60"/>
      <c r="BM157" s="60"/>
      <c r="BN157" s="60"/>
      <c r="BO157" s="60"/>
      <c r="BP157" s="60"/>
      <c r="BQ157" s="60"/>
      <c r="BR157" s="60"/>
      <c r="BS157" s="60"/>
      <c r="BT157" s="60"/>
      <c r="BU157" s="60"/>
      <c r="BV157" s="60"/>
    </row>
    <row r="158" spans="6:74">
      <c r="F158" s="40"/>
      <c r="I158" s="4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60"/>
      <c r="AW158" s="60"/>
      <c r="AX158" s="60"/>
      <c r="AY158" s="60"/>
      <c r="AZ158" s="60"/>
      <c r="BA158" s="60"/>
      <c r="BB158" s="60"/>
      <c r="BC158" s="60"/>
      <c r="BD158" s="60"/>
      <c r="BE158" s="60"/>
      <c r="BF158" s="60"/>
      <c r="BG158" s="60"/>
      <c r="BH158" s="60"/>
      <c r="BI158" s="60"/>
      <c r="BJ158" s="60"/>
      <c r="BK158" s="60"/>
      <c r="BL158" s="60"/>
      <c r="BM158" s="60"/>
      <c r="BN158" s="60"/>
      <c r="BO158" s="60"/>
      <c r="BP158" s="60"/>
      <c r="BQ158" s="60"/>
      <c r="BR158" s="60"/>
      <c r="BS158" s="60"/>
      <c r="BT158" s="60"/>
      <c r="BU158" s="60"/>
      <c r="BV158" s="60"/>
    </row>
    <row r="159" spans="6:74">
      <c r="F159" s="40"/>
      <c r="I159" s="4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  <c r="AV159" s="60"/>
      <c r="AW159" s="60"/>
      <c r="AX159" s="60"/>
      <c r="AY159" s="60"/>
      <c r="AZ159" s="60"/>
      <c r="BA159" s="60"/>
      <c r="BB159" s="60"/>
      <c r="BC159" s="60"/>
      <c r="BD159" s="60"/>
      <c r="BE159" s="60"/>
      <c r="BF159" s="60"/>
      <c r="BG159" s="60"/>
      <c r="BH159" s="60"/>
      <c r="BI159" s="60"/>
      <c r="BJ159" s="60"/>
      <c r="BK159" s="60"/>
      <c r="BL159" s="60"/>
      <c r="BM159" s="60"/>
      <c r="BN159" s="60"/>
      <c r="BO159" s="60"/>
      <c r="BP159" s="60"/>
      <c r="BQ159" s="60"/>
      <c r="BR159" s="60"/>
      <c r="BS159" s="60"/>
      <c r="BT159" s="60"/>
      <c r="BU159" s="60"/>
      <c r="BV159" s="60"/>
    </row>
    <row r="160" spans="6:74">
      <c r="F160" s="40"/>
      <c r="I160" s="4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S160" s="60"/>
      <c r="AT160" s="60"/>
      <c r="AU160" s="60"/>
      <c r="AV160" s="60"/>
      <c r="AW160" s="60"/>
      <c r="AX160" s="60"/>
      <c r="AY160" s="60"/>
      <c r="AZ160" s="60"/>
      <c r="BA160" s="60"/>
      <c r="BB160" s="60"/>
      <c r="BC160" s="60"/>
      <c r="BD160" s="60"/>
      <c r="BE160" s="60"/>
      <c r="BF160" s="60"/>
      <c r="BG160" s="60"/>
      <c r="BH160" s="60"/>
      <c r="BI160" s="60"/>
      <c r="BJ160" s="60"/>
      <c r="BK160" s="60"/>
      <c r="BL160" s="60"/>
      <c r="BM160" s="60"/>
      <c r="BN160" s="60"/>
      <c r="BO160" s="60"/>
      <c r="BP160" s="60"/>
      <c r="BQ160" s="60"/>
      <c r="BR160" s="60"/>
      <c r="BS160" s="60"/>
      <c r="BT160" s="60"/>
      <c r="BU160" s="60"/>
      <c r="BV160" s="60"/>
    </row>
    <row r="161" spans="6:74">
      <c r="F161" s="40"/>
      <c r="I161" s="4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S161" s="60"/>
      <c r="AT161" s="60"/>
      <c r="AU161" s="60"/>
      <c r="AV161" s="60"/>
      <c r="AW161" s="60"/>
      <c r="AX161" s="60"/>
      <c r="AY161" s="60"/>
      <c r="AZ161" s="60"/>
      <c r="BA161" s="60"/>
      <c r="BB161" s="60"/>
      <c r="BC161" s="60"/>
      <c r="BD161" s="60"/>
      <c r="BE161" s="60"/>
      <c r="BF161" s="60"/>
      <c r="BG161" s="60"/>
      <c r="BH161" s="60"/>
      <c r="BI161" s="60"/>
      <c r="BJ161" s="60"/>
      <c r="BK161" s="60"/>
      <c r="BL161" s="60"/>
      <c r="BM161" s="60"/>
      <c r="BN161" s="60"/>
      <c r="BO161" s="60"/>
      <c r="BP161" s="60"/>
      <c r="BQ161" s="60"/>
      <c r="BR161" s="60"/>
      <c r="BS161" s="60"/>
      <c r="BT161" s="60"/>
      <c r="BU161" s="60"/>
      <c r="BV161" s="60"/>
    </row>
    <row r="162" spans="6:74">
      <c r="F162" s="40"/>
      <c r="I162" s="40"/>
      <c r="AC162" s="60"/>
      <c r="AD162" s="60"/>
      <c r="AE162" s="60"/>
      <c r="AF162" s="60"/>
      <c r="AG162" s="60"/>
      <c r="AH162" s="60"/>
      <c r="AI162" s="60"/>
      <c r="AJ162" s="60"/>
      <c r="AK162" s="60"/>
      <c r="AL162" s="60"/>
      <c r="AM162" s="60"/>
      <c r="AN162" s="60"/>
      <c r="AO162" s="60"/>
      <c r="AP162" s="60"/>
      <c r="AQ162" s="60"/>
      <c r="AR162" s="60"/>
      <c r="AS162" s="60"/>
      <c r="AT162" s="60"/>
      <c r="AU162" s="60"/>
      <c r="AV162" s="60"/>
      <c r="AW162" s="60"/>
      <c r="AX162" s="60"/>
      <c r="AY162" s="60"/>
      <c r="AZ162" s="60"/>
      <c r="BA162" s="60"/>
      <c r="BB162" s="60"/>
      <c r="BC162" s="60"/>
      <c r="BD162" s="60"/>
      <c r="BE162" s="60"/>
      <c r="BF162" s="60"/>
      <c r="BG162" s="60"/>
      <c r="BH162" s="60"/>
      <c r="BI162" s="60"/>
      <c r="BJ162" s="60"/>
      <c r="BK162" s="60"/>
      <c r="BL162" s="60"/>
      <c r="BM162" s="60"/>
      <c r="BN162" s="60"/>
      <c r="BO162" s="60"/>
      <c r="BP162" s="60"/>
      <c r="BQ162" s="60"/>
      <c r="BR162" s="60"/>
      <c r="BS162" s="60"/>
      <c r="BT162" s="60"/>
      <c r="BU162" s="60"/>
      <c r="BV162" s="60"/>
    </row>
    <row r="163" spans="6:74">
      <c r="F163" s="40"/>
      <c r="I163" s="4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S163" s="60"/>
      <c r="AT163" s="60"/>
      <c r="AU163" s="60"/>
      <c r="AV163" s="60"/>
      <c r="AW163" s="60"/>
      <c r="AX163" s="60"/>
      <c r="AY163" s="60"/>
      <c r="AZ163" s="60"/>
      <c r="BA163" s="60"/>
      <c r="BB163" s="60"/>
      <c r="BC163" s="60"/>
      <c r="BD163" s="60"/>
      <c r="BE163" s="60"/>
      <c r="BF163" s="60"/>
      <c r="BG163" s="60"/>
      <c r="BH163" s="60"/>
      <c r="BI163" s="60"/>
      <c r="BJ163" s="60"/>
      <c r="BK163" s="60"/>
      <c r="BL163" s="60"/>
      <c r="BM163" s="60"/>
      <c r="BN163" s="60"/>
      <c r="BO163" s="60"/>
      <c r="BP163" s="60"/>
      <c r="BQ163" s="60"/>
      <c r="BR163" s="60"/>
      <c r="BS163" s="60"/>
      <c r="BT163" s="60"/>
      <c r="BU163" s="60"/>
      <c r="BV163" s="60"/>
    </row>
    <row r="164" spans="6:74">
      <c r="F164" s="40"/>
      <c r="I164" s="4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S164" s="60"/>
      <c r="AT164" s="60"/>
      <c r="AU164" s="60"/>
      <c r="AV164" s="60"/>
      <c r="AW164" s="60"/>
      <c r="AX164" s="60"/>
      <c r="AY164" s="60"/>
      <c r="AZ164" s="60"/>
      <c r="BA164" s="60"/>
      <c r="BB164" s="60"/>
      <c r="BC164" s="60"/>
      <c r="BD164" s="60"/>
      <c r="BE164" s="60"/>
      <c r="BF164" s="60"/>
      <c r="BG164" s="60"/>
      <c r="BH164" s="60"/>
      <c r="BI164" s="60"/>
      <c r="BJ164" s="60"/>
      <c r="BK164" s="60"/>
      <c r="BL164" s="60"/>
      <c r="BM164" s="60"/>
      <c r="BN164" s="60"/>
      <c r="BO164" s="60"/>
      <c r="BP164" s="60"/>
      <c r="BQ164" s="60"/>
      <c r="BR164" s="60"/>
      <c r="BS164" s="60"/>
      <c r="BT164" s="60"/>
      <c r="BU164" s="60"/>
      <c r="BV164" s="60"/>
    </row>
    <row r="165" spans="6:74">
      <c r="F165" s="40"/>
      <c r="I165" s="40"/>
      <c r="AC165" s="60"/>
      <c r="AD165" s="60"/>
      <c r="AE165" s="60"/>
      <c r="AF165" s="60"/>
      <c r="AG165" s="60"/>
      <c r="AH165" s="60"/>
      <c r="AI165" s="60"/>
      <c r="AJ165" s="60"/>
      <c r="AK165" s="60"/>
      <c r="AL165" s="60"/>
      <c r="AM165" s="60"/>
      <c r="AN165" s="60"/>
      <c r="AO165" s="60"/>
      <c r="AP165" s="60"/>
      <c r="AQ165" s="60"/>
      <c r="AR165" s="60"/>
      <c r="AS165" s="60"/>
      <c r="AT165" s="60"/>
      <c r="AU165" s="60"/>
      <c r="AV165" s="60"/>
      <c r="AW165" s="60"/>
      <c r="AX165" s="60"/>
      <c r="AY165" s="60"/>
      <c r="AZ165" s="60"/>
      <c r="BA165" s="60"/>
      <c r="BB165" s="60"/>
      <c r="BC165" s="60"/>
      <c r="BD165" s="60"/>
      <c r="BE165" s="60"/>
      <c r="BF165" s="60"/>
      <c r="BG165" s="60"/>
      <c r="BH165" s="60"/>
      <c r="BI165" s="60"/>
      <c r="BJ165" s="60"/>
      <c r="BK165" s="60"/>
      <c r="BL165" s="60"/>
      <c r="BM165" s="60"/>
      <c r="BN165" s="60"/>
      <c r="BO165" s="60"/>
      <c r="BP165" s="60"/>
      <c r="BQ165" s="60"/>
      <c r="BR165" s="60"/>
      <c r="BS165" s="60"/>
      <c r="BT165" s="60"/>
      <c r="BU165" s="60"/>
      <c r="BV165" s="60"/>
    </row>
    <row r="166" spans="6:74">
      <c r="F166" s="40"/>
      <c r="I166" s="4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60"/>
      <c r="AT166" s="60"/>
      <c r="AU166" s="60"/>
      <c r="AV166" s="60"/>
      <c r="AW166" s="60"/>
      <c r="AX166" s="60"/>
      <c r="AY166" s="60"/>
      <c r="AZ166" s="60"/>
      <c r="BA166" s="60"/>
      <c r="BB166" s="60"/>
      <c r="BC166" s="60"/>
      <c r="BD166" s="60"/>
      <c r="BE166" s="60"/>
      <c r="BF166" s="60"/>
      <c r="BG166" s="60"/>
      <c r="BH166" s="60"/>
      <c r="BI166" s="60"/>
      <c r="BJ166" s="60"/>
      <c r="BK166" s="60"/>
      <c r="BL166" s="60"/>
      <c r="BM166" s="60"/>
      <c r="BN166" s="60"/>
      <c r="BO166" s="60"/>
      <c r="BP166" s="60"/>
      <c r="BQ166" s="60"/>
      <c r="BR166" s="60"/>
      <c r="BS166" s="60"/>
      <c r="BT166" s="60"/>
      <c r="BU166" s="60"/>
      <c r="BV166" s="60"/>
    </row>
    <row r="167" spans="6:74">
      <c r="F167" s="40"/>
      <c r="I167" s="4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0"/>
      <c r="AM167" s="60"/>
      <c r="AN167" s="60"/>
      <c r="AO167" s="60"/>
      <c r="AP167" s="60"/>
      <c r="AQ167" s="60"/>
      <c r="AR167" s="60"/>
      <c r="AS167" s="60"/>
      <c r="AT167" s="60"/>
      <c r="AU167" s="60"/>
      <c r="AV167" s="60"/>
      <c r="AW167" s="60"/>
      <c r="AX167" s="60"/>
      <c r="AY167" s="60"/>
      <c r="AZ167" s="60"/>
      <c r="BA167" s="60"/>
      <c r="BB167" s="60"/>
      <c r="BC167" s="60"/>
      <c r="BD167" s="60"/>
      <c r="BE167" s="60"/>
      <c r="BF167" s="60"/>
      <c r="BG167" s="60"/>
      <c r="BH167" s="60"/>
      <c r="BI167" s="60"/>
      <c r="BJ167" s="60"/>
      <c r="BK167" s="60"/>
      <c r="BL167" s="60"/>
      <c r="BM167" s="60"/>
      <c r="BN167" s="60"/>
      <c r="BO167" s="60"/>
      <c r="BP167" s="60"/>
      <c r="BQ167" s="60"/>
      <c r="BR167" s="60"/>
      <c r="BS167" s="60"/>
      <c r="BT167" s="60"/>
      <c r="BU167" s="60"/>
      <c r="BV167" s="60"/>
    </row>
    <row r="168" spans="6:74">
      <c r="F168" s="40"/>
      <c r="I168" s="4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0"/>
      <c r="AM168" s="60"/>
      <c r="AN168" s="60"/>
      <c r="AO168" s="60"/>
      <c r="AP168" s="60"/>
      <c r="AQ168" s="60"/>
      <c r="AR168" s="60"/>
      <c r="AS168" s="60"/>
      <c r="AT168" s="60"/>
      <c r="AU168" s="60"/>
      <c r="AV168" s="60"/>
      <c r="AW168" s="60"/>
      <c r="AX168" s="60"/>
      <c r="AY168" s="60"/>
      <c r="AZ168" s="60"/>
      <c r="BA168" s="60"/>
      <c r="BB168" s="60"/>
      <c r="BC168" s="60"/>
      <c r="BD168" s="60"/>
      <c r="BE168" s="60"/>
      <c r="BF168" s="60"/>
      <c r="BG168" s="60"/>
      <c r="BH168" s="60"/>
      <c r="BI168" s="60"/>
      <c r="BJ168" s="60"/>
      <c r="BK168" s="60"/>
      <c r="BL168" s="60"/>
      <c r="BM168" s="60"/>
      <c r="BN168" s="60"/>
      <c r="BO168" s="60"/>
      <c r="BP168" s="60"/>
      <c r="BQ168" s="60"/>
      <c r="BR168" s="60"/>
      <c r="BS168" s="60"/>
      <c r="BT168" s="60"/>
      <c r="BU168" s="60"/>
      <c r="BV168" s="60"/>
    </row>
    <row r="169" spans="6:74">
      <c r="F169" s="40"/>
      <c r="I169" s="40"/>
      <c r="AC169" s="60"/>
      <c r="AD169" s="60"/>
      <c r="AE169" s="60"/>
      <c r="AF169" s="60"/>
      <c r="AG169" s="60"/>
      <c r="AH169" s="60"/>
      <c r="AI169" s="60"/>
      <c r="AJ169" s="60"/>
      <c r="AK169" s="60"/>
      <c r="AL169" s="60"/>
      <c r="AM169" s="60"/>
      <c r="AN169" s="60"/>
      <c r="AO169" s="60"/>
      <c r="AP169" s="60"/>
      <c r="AQ169" s="60"/>
      <c r="AR169" s="60"/>
      <c r="AS169" s="60"/>
      <c r="AT169" s="60"/>
      <c r="AU169" s="60"/>
      <c r="AV169" s="60"/>
      <c r="AW169" s="60"/>
      <c r="AX169" s="60"/>
      <c r="AY169" s="60"/>
      <c r="AZ169" s="60"/>
      <c r="BA169" s="60"/>
      <c r="BB169" s="60"/>
      <c r="BC169" s="60"/>
      <c r="BD169" s="60"/>
      <c r="BE169" s="60"/>
      <c r="BF169" s="60"/>
      <c r="BG169" s="60"/>
      <c r="BH169" s="60"/>
      <c r="BI169" s="60"/>
      <c r="BJ169" s="60"/>
      <c r="BK169" s="60"/>
      <c r="BL169" s="60"/>
      <c r="BM169" s="60"/>
      <c r="BN169" s="60"/>
      <c r="BO169" s="60"/>
      <c r="BP169" s="60"/>
      <c r="BQ169" s="60"/>
      <c r="BR169" s="60"/>
      <c r="BS169" s="60"/>
      <c r="BT169" s="60"/>
      <c r="BU169" s="60"/>
      <c r="BV169" s="60"/>
    </row>
    <row r="170" spans="6:74">
      <c r="F170" s="40"/>
      <c r="I170" s="40"/>
      <c r="AC170" s="60"/>
      <c r="AD170" s="60"/>
      <c r="AE170" s="60"/>
      <c r="AF170" s="60"/>
      <c r="AG170" s="60"/>
      <c r="AH170" s="60"/>
      <c r="AI170" s="60"/>
      <c r="AJ170" s="60"/>
      <c r="AK170" s="60"/>
      <c r="AL170" s="60"/>
      <c r="AM170" s="60"/>
      <c r="AN170" s="60"/>
      <c r="AO170" s="60"/>
      <c r="AP170" s="60"/>
      <c r="AQ170" s="60"/>
      <c r="AR170" s="60"/>
      <c r="AS170" s="60"/>
      <c r="AT170" s="60"/>
      <c r="AU170" s="60"/>
      <c r="AV170" s="60"/>
      <c r="AW170" s="60"/>
      <c r="AX170" s="60"/>
      <c r="AY170" s="60"/>
      <c r="AZ170" s="60"/>
      <c r="BA170" s="60"/>
      <c r="BB170" s="60"/>
      <c r="BC170" s="60"/>
      <c r="BD170" s="60"/>
      <c r="BE170" s="60"/>
      <c r="BF170" s="60"/>
      <c r="BG170" s="60"/>
      <c r="BH170" s="60"/>
      <c r="BI170" s="60"/>
      <c r="BJ170" s="60"/>
      <c r="BK170" s="60"/>
      <c r="BL170" s="60"/>
      <c r="BM170" s="60"/>
      <c r="BN170" s="60"/>
      <c r="BO170" s="60"/>
      <c r="BP170" s="60"/>
      <c r="BQ170" s="60"/>
      <c r="BR170" s="60"/>
      <c r="BS170" s="60"/>
      <c r="BT170" s="60"/>
      <c r="BU170" s="60"/>
      <c r="BV170" s="60"/>
    </row>
    <row r="171" spans="6:74">
      <c r="F171" s="40"/>
      <c r="I171" s="40"/>
      <c r="AC171" s="60"/>
      <c r="AD171" s="60"/>
      <c r="AE171" s="60"/>
      <c r="AF171" s="60"/>
      <c r="AG171" s="60"/>
      <c r="AH171" s="60"/>
      <c r="AI171" s="60"/>
      <c r="AJ171" s="60"/>
      <c r="AK171" s="60"/>
      <c r="AL171" s="60"/>
      <c r="AM171" s="60"/>
      <c r="AN171" s="60"/>
      <c r="AO171" s="60"/>
      <c r="AP171" s="60"/>
      <c r="AQ171" s="60"/>
      <c r="AR171" s="60"/>
      <c r="AS171" s="60"/>
      <c r="AT171" s="60"/>
      <c r="AU171" s="60"/>
      <c r="AV171" s="60"/>
      <c r="AW171" s="60"/>
      <c r="AX171" s="60"/>
      <c r="AY171" s="60"/>
      <c r="AZ171" s="60"/>
      <c r="BA171" s="60"/>
      <c r="BB171" s="60"/>
      <c r="BC171" s="60"/>
      <c r="BD171" s="60"/>
      <c r="BE171" s="60"/>
      <c r="BF171" s="60"/>
      <c r="BG171" s="60"/>
      <c r="BH171" s="60"/>
      <c r="BI171" s="60"/>
      <c r="BJ171" s="60"/>
      <c r="BK171" s="60"/>
      <c r="BL171" s="60"/>
      <c r="BM171" s="60"/>
      <c r="BN171" s="60"/>
      <c r="BO171" s="60"/>
      <c r="BP171" s="60"/>
      <c r="BQ171" s="60"/>
      <c r="BR171" s="60"/>
      <c r="BS171" s="60"/>
      <c r="BT171" s="60"/>
      <c r="BU171" s="60"/>
      <c r="BV171" s="60"/>
    </row>
    <row r="172" spans="6:74">
      <c r="F172" s="40"/>
      <c r="I172" s="40"/>
      <c r="AC172" s="60"/>
      <c r="AD172" s="60"/>
      <c r="AE172" s="60"/>
      <c r="AF172" s="60"/>
      <c r="AG172" s="60"/>
      <c r="AH172" s="60"/>
      <c r="AI172" s="60"/>
      <c r="AJ172" s="60"/>
      <c r="AK172" s="60"/>
      <c r="AL172" s="60"/>
      <c r="AM172" s="60"/>
      <c r="AN172" s="60"/>
      <c r="AO172" s="60"/>
      <c r="AP172" s="60"/>
      <c r="AQ172" s="60"/>
      <c r="AR172" s="60"/>
      <c r="AS172" s="60"/>
      <c r="AT172" s="60"/>
      <c r="AU172" s="60"/>
      <c r="AV172" s="60"/>
      <c r="AW172" s="60"/>
      <c r="AX172" s="60"/>
      <c r="AY172" s="60"/>
      <c r="AZ172" s="60"/>
      <c r="BA172" s="60"/>
      <c r="BB172" s="60"/>
      <c r="BC172" s="60"/>
      <c r="BD172" s="60"/>
      <c r="BE172" s="60"/>
      <c r="BF172" s="60"/>
      <c r="BG172" s="60"/>
      <c r="BH172" s="60"/>
      <c r="BI172" s="60"/>
      <c r="BJ172" s="60"/>
      <c r="BK172" s="60"/>
      <c r="BL172" s="60"/>
      <c r="BM172" s="60"/>
      <c r="BN172" s="60"/>
      <c r="BO172" s="60"/>
      <c r="BP172" s="60"/>
      <c r="BQ172" s="60"/>
      <c r="BR172" s="60"/>
      <c r="BS172" s="60"/>
      <c r="BT172" s="60"/>
      <c r="BU172" s="60"/>
      <c r="BV172" s="60"/>
    </row>
    <row r="173" spans="6:74">
      <c r="F173" s="40"/>
      <c r="I173" s="40"/>
    </row>
    <row r="174" spans="6:74">
      <c r="F174" s="40"/>
      <c r="I174" s="40"/>
    </row>
    <row r="175" spans="6:74">
      <c r="F175" s="40"/>
      <c r="I175" s="40"/>
    </row>
    <row r="176" spans="6:74">
      <c r="F176" s="40"/>
      <c r="I176" s="40"/>
    </row>
    <row r="177" spans="6:9">
      <c r="F177" s="40"/>
      <c r="I177" s="40"/>
    </row>
    <row r="178" spans="6:9">
      <c r="F178" s="40"/>
    </row>
  </sheetData>
  <mergeCells count="45">
    <mergeCell ref="W67:Y68"/>
    <mergeCell ref="W69:Y69"/>
    <mergeCell ref="A1:C1"/>
    <mergeCell ref="D1:Z1"/>
    <mergeCell ref="R4:R5"/>
    <mergeCell ref="S4:S5"/>
    <mergeCell ref="T4:T5"/>
    <mergeCell ref="U4:U5"/>
    <mergeCell ref="M4:M5"/>
    <mergeCell ref="N4:N5"/>
    <mergeCell ref="X2:X5"/>
    <mergeCell ref="J3:Q3"/>
    <mergeCell ref="F4:F5"/>
    <mergeCell ref="G4:G5"/>
    <mergeCell ref="P4:P5"/>
    <mergeCell ref="J4:J5"/>
    <mergeCell ref="A65:B65"/>
    <mergeCell ref="A2:A5"/>
    <mergeCell ref="A67:B68"/>
    <mergeCell ref="C69:E69"/>
    <mergeCell ref="C70:E70"/>
    <mergeCell ref="A66:B66"/>
    <mergeCell ref="C66:F66"/>
    <mergeCell ref="C67:F67"/>
    <mergeCell ref="C68:F68"/>
    <mergeCell ref="B2:B5"/>
    <mergeCell ref="C2:C5"/>
    <mergeCell ref="D2:D5"/>
    <mergeCell ref="E2:E5"/>
    <mergeCell ref="Q4:Q5"/>
    <mergeCell ref="I4:I5"/>
    <mergeCell ref="Y65:Z65"/>
    <mergeCell ref="V65:X65"/>
    <mergeCell ref="J2:U2"/>
    <mergeCell ref="R3:U3"/>
    <mergeCell ref="O4:O5"/>
    <mergeCell ref="L4:L5"/>
    <mergeCell ref="V2:V5"/>
    <mergeCell ref="W2:W5"/>
    <mergeCell ref="Y2:Y5"/>
    <mergeCell ref="Z2:Z5"/>
    <mergeCell ref="F2:I2"/>
    <mergeCell ref="F3:I3"/>
    <mergeCell ref="K4:K5"/>
    <mergeCell ref="H4:H5"/>
  </mergeCells>
  <phoneticPr fontId="23" type="noConversion"/>
  <conditionalFormatting sqref="D62 D52:D57 D50 D42:D44 D25:D29">
    <cfRule type="expression" priority="3" stopIfTrue="1">
      <formula>$D$7:$D$21&gt;$E$7:$E$21</formula>
    </cfRule>
  </conditionalFormatting>
  <conditionalFormatting sqref="D12">
    <cfRule type="expression" priority="57">
      <formula>$D$7:$D$66&gt;$E$7:$E$66</formula>
    </cfRule>
  </conditionalFormatting>
  <pageMargins left="0.39370078740157483" right="0.27559055118110237" top="0.51181102362204722" bottom="0.51181102362204722" header="0.31496062992125984" footer="0.31496062992125984"/>
  <pageSetup paperSize="8" scale="65" fitToHeight="3" orientation="landscape" r:id="rId1"/>
  <headerFooter>
    <oddFooter>&amp;RStr.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U12"/>
  <sheetViews>
    <sheetView showGridLines="0" zoomScale="80" zoomScaleNormal="80" workbookViewId="0">
      <selection activeCell="B26" sqref="B26"/>
    </sheetView>
  </sheetViews>
  <sheetFormatPr defaultColWidth="8.85546875" defaultRowHeight="12.75"/>
  <cols>
    <col min="1" max="1" width="1.7109375" style="1" customWidth="1"/>
    <col min="2" max="2" width="21.5703125" style="1" customWidth="1"/>
    <col min="3" max="3" width="12.28515625" style="1" customWidth="1"/>
    <col min="4" max="4" width="14.140625" style="1" customWidth="1"/>
    <col min="5" max="5" width="12" style="1" customWidth="1"/>
    <col min="6" max="7" width="11.7109375" style="1" customWidth="1"/>
    <col min="8" max="8" width="12.28515625" style="1" customWidth="1"/>
    <col min="9" max="17" width="12" style="1" customWidth="1"/>
    <col min="18" max="18" width="12" style="1" bestFit="1" customWidth="1"/>
    <col min="19" max="20" width="12" style="1" customWidth="1"/>
    <col min="21" max="21" width="12.28515625" style="1" customWidth="1"/>
    <col min="22" max="16384" width="8.85546875" style="1"/>
  </cols>
  <sheetData>
    <row r="2" spans="2:21" ht="28.9" customHeight="1">
      <c r="B2" s="10" t="s">
        <v>75</v>
      </c>
    </row>
    <row r="3" spans="2:21" ht="13.9" customHeight="1">
      <c r="B3" s="167" t="s">
        <v>35</v>
      </c>
      <c r="C3" s="176" t="s">
        <v>14</v>
      </c>
      <c r="D3" s="174" t="s">
        <v>34</v>
      </c>
      <c r="E3" s="177" t="s">
        <v>15</v>
      </c>
      <c r="F3" s="177"/>
      <c r="G3" s="177"/>
      <c r="H3" s="177"/>
      <c r="I3" s="178" t="s">
        <v>16</v>
      </c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0" t="s">
        <v>36</v>
      </c>
    </row>
    <row r="4" spans="2:21" ht="19.149999999999999" customHeight="1">
      <c r="B4" s="168"/>
      <c r="C4" s="176"/>
      <c r="D4" s="174"/>
      <c r="E4" s="171" t="s">
        <v>20</v>
      </c>
      <c r="F4" s="171"/>
      <c r="G4" s="171"/>
      <c r="H4" s="171"/>
      <c r="I4" s="174" t="s">
        <v>58</v>
      </c>
      <c r="J4" s="174"/>
      <c r="K4" s="174"/>
      <c r="L4" s="174"/>
      <c r="M4" s="174"/>
      <c r="N4" s="174"/>
      <c r="O4" s="174"/>
      <c r="P4" s="174"/>
      <c r="Q4" s="173" t="s">
        <v>21</v>
      </c>
      <c r="R4" s="173"/>
      <c r="S4" s="173"/>
      <c r="T4" s="173"/>
      <c r="U4" s="170"/>
    </row>
    <row r="5" spans="2:21" ht="13.15" customHeight="1">
      <c r="B5" s="168"/>
      <c r="C5" s="176"/>
      <c r="D5" s="174"/>
      <c r="E5" s="175" t="s">
        <v>22</v>
      </c>
      <c r="F5" s="175" t="s">
        <v>23</v>
      </c>
      <c r="G5" s="175" t="s">
        <v>24</v>
      </c>
      <c r="H5" s="175" t="s">
        <v>25</v>
      </c>
      <c r="I5" s="172" t="s">
        <v>26</v>
      </c>
      <c r="J5" s="172" t="s">
        <v>27</v>
      </c>
      <c r="K5" s="172" t="s">
        <v>28</v>
      </c>
      <c r="L5" s="172" t="s">
        <v>73</v>
      </c>
      <c r="M5" s="172" t="s">
        <v>29</v>
      </c>
      <c r="N5" s="172" t="s">
        <v>59</v>
      </c>
      <c r="O5" s="172" t="s">
        <v>30</v>
      </c>
      <c r="P5" s="172" t="s">
        <v>31</v>
      </c>
      <c r="Q5" s="174" t="s">
        <v>22</v>
      </c>
      <c r="R5" s="174" t="s">
        <v>23</v>
      </c>
      <c r="S5" s="174" t="s">
        <v>24</v>
      </c>
      <c r="T5" s="174" t="s">
        <v>25</v>
      </c>
      <c r="U5" s="170"/>
    </row>
    <row r="6" spans="2:21" ht="15.75" customHeight="1">
      <c r="B6" s="169"/>
      <c r="C6" s="176"/>
      <c r="D6" s="174"/>
      <c r="E6" s="175"/>
      <c r="F6" s="175"/>
      <c r="G6" s="175"/>
      <c r="H6" s="175"/>
      <c r="I6" s="172"/>
      <c r="J6" s="172"/>
      <c r="K6" s="172"/>
      <c r="L6" s="172"/>
      <c r="M6" s="172"/>
      <c r="N6" s="172"/>
      <c r="O6" s="172"/>
      <c r="P6" s="172"/>
      <c r="Q6" s="174"/>
      <c r="R6" s="174"/>
      <c r="S6" s="174"/>
      <c r="T6" s="174"/>
      <c r="U6" s="170"/>
    </row>
    <row r="7" spans="2:21" ht="40.9" customHeight="1">
      <c r="B7" s="25" t="s">
        <v>37</v>
      </c>
      <c r="C7" s="7">
        <f>SUMIF('Plan 2017-2019'!$Z7:$Z64,"ЕС",'Plan 2017-2019'!D7:D64)</f>
        <v>30352400</v>
      </c>
      <c r="D7" s="6">
        <f>SUMIF('Plan 2017-2019'!$Z7:$Z64,"ЕС",'Plan 2017-2019'!E7:E64)</f>
        <v>13893730</v>
      </c>
      <c r="E7" s="7">
        <f>SUMIF('Plan 2017-2019'!$Z7:$Z64,"ЕС",'Plan 2017-2019'!F7:F64)</f>
        <v>2224500</v>
      </c>
      <c r="F7" s="7">
        <f>SUMIF('Plan 2017-2019'!$Z7:$Z64,"ЕС",'Plan 2017-2019'!G7:G64)</f>
        <v>3329400</v>
      </c>
      <c r="G7" s="7">
        <f>SUMIF('Plan 2017-2019'!$Z7:$Z64,"ЕС",'Plan 2017-2019'!H7:H64)</f>
        <v>3741500</v>
      </c>
      <c r="H7" s="8">
        <f>SUMIF('Plan 2017-2019'!$Z7:$Z64,"ЕС",'Plan 2017-2019'!I7:I64)</f>
        <v>2290000</v>
      </c>
      <c r="I7" s="7">
        <f>SUMIF('Plan 2017-2019'!$Z7:$Z64,"ЕС",'Plan 2017-2019'!J7:J64)</f>
        <v>0</v>
      </c>
      <c r="J7" s="7">
        <f>SUMIF('Plan 2017-2019'!$Z7:$Z64,"ЕС",'Plan 2017-2019'!K7:K64)</f>
        <v>0</v>
      </c>
      <c r="K7" s="7">
        <f>SUMIF('Plan 2017-2019'!$Z7:$Z64,"ЕС",'Plan 2017-2019'!L7:L64)</f>
        <v>1846100</v>
      </c>
      <c r="L7" s="7">
        <f>SUMIF('Plan 2017-2019'!$Z7:$Z64,"ЕС",'Plan 2017-2019'!M7:M64)</f>
        <v>0</v>
      </c>
      <c r="M7" s="7">
        <f>SUMIF('Plan 2017-2019'!$Z7:$Z64,"ЕС",'Plan 2017-2019'!N7:N64)</f>
        <v>2594500</v>
      </c>
      <c r="N7" s="7">
        <f>SUMIF('Plan 2017-2019'!$Z7:$Z64,"ЕС",'Plan 2017-2019'!O7:O64)</f>
        <v>0</v>
      </c>
      <c r="O7" s="7">
        <f>SUMIF('Plan 2017-2019'!$Z7:$Z64,"ЕС",'Plan 2017-2019'!P7:P64)</f>
        <v>106000</v>
      </c>
      <c r="P7" s="7">
        <f>SUMIF('Plan 2017-2019'!$Z7:$Z64,"ЕС",'Plan 2017-2019'!Q7:Q64)</f>
        <v>1520000</v>
      </c>
      <c r="Q7" s="8">
        <f>SUMIF('Plan 2017-2019'!$Z7:$Z64,"ЕС",'Plan 2017-2019'!R7:R64)</f>
        <v>5606600</v>
      </c>
      <c r="R7" s="7">
        <f>SUMIF('Plan 2017-2019'!$Z7:$Z64,"ЕС",'Plan 2017-2019'!S7:S64)</f>
        <v>2500000</v>
      </c>
      <c r="S7" s="7">
        <f>SUMIF('Plan 2017-2019'!$Z7:$Z64,"ЕС",'Plan 2017-2019'!T7:T64)</f>
        <v>50000</v>
      </c>
      <c r="T7" s="8">
        <f>SUMIF('Plan 2017-2019'!$Z7:$Z64,"ЕС",'Plan 2017-2019'!U7:U64)</f>
        <v>6536600</v>
      </c>
      <c r="U7" s="39">
        <f>COUNTIF('Plan 2017-2019'!$Z7:$Z64,"ЕС")</f>
        <v>21</v>
      </c>
    </row>
    <row r="8" spans="2:21" ht="40.9" customHeight="1">
      <c r="B8" s="25" t="s">
        <v>38</v>
      </c>
      <c r="C8" s="7">
        <f>SUMIF('Plan 2017-2019'!$Z7:$Z64,"ДС",'Plan 2017-2019'!D7:D64)</f>
        <v>15599000</v>
      </c>
      <c r="D8" s="6">
        <f>SUMIF('Plan 2017-2019'!$Z7:$Z64,"ДС",'Plan 2017-2019'!E7:E64)</f>
        <v>9900000</v>
      </c>
      <c r="E8" s="7">
        <f>SUMIF('Plan 2017-2019'!$Z7:$Z64,"ДС",'Plan 2017-2019'!F7:F64)</f>
        <v>2765000</v>
      </c>
      <c r="F8" s="7">
        <f>SUMIF('Plan 2017-2019'!$Z7:$Z64,"ДС",'Plan 2017-2019'!G7:G64)</f>
        <v>965000</v>
      </c>
      <c r="G8" s="7">
        <f>SUMIF('Plan 2017-2019'!$Z7:$Z64,"ДС",'Plan 2017-2019'!H7:H64)</f>
        <v>2520000</v>
      </c>
      <c r="H8" s="8">
        <f>SUMIF('Plan 2017-2019'!$Z7:$Z64,"ДС",'Plan 2017-2019'!I7:I64)</f>
        <v>5340000</v>
      </c>
      <c r="I8" s="7">
        <f>SUMIF('Plan 2017-2019'!$Z7:$Z64,"ДС",'Plan 2017-2019'!J7:J64)</f>
        <v>0</v>
      </c>
      <c r="J8" s="7">
        <f>SUMIF('Plan 2017-2019'!$Z7:$Z64,"ДС",'Plan 2017-2019'!K7:K64)</f>
        <v>0</v>
      </c>
      <c r="K8" s="7">
        <f>SUMIF('Plan 2017-2019'!$Z7:$Z64,"ДС",'Plan 2017-2019'!L7:L64)</f>
        <v>0</v>
      </c>
      <c r="L8" s="7">
        <f>SUMIF('Plan 2017-2019'!$Z7:$Z64,"ДС",'Plan 2017-2019'!M7:M64)</f>
        <v>0</v>
      </c>
      <c r="M8" s="7">
        <f>SUMIF('Plan 2017-2019'!$Z7:$Z64,"ДС",'Plan 2017-2019'!N7:N64)</f>
        <v>0</v>
      </c>
      <c r="N8" s="7">
        <f>SUMIF('Plan 2017-2019'!$Z7:$Z64,"ДС",'Plan 2017-2019'!O7:O64)</f>
        <v>0</v>
      </c>
      <c r="O8" s="7">
        <f>SUMIF('Plan 2017-2019'!$Z7:$Z64,"ДС",'Plan 2017-2019'!P7:P64)</f>
        <v>600000</v>
      </c>
      <c r="P8" s="7">
        <f>SUMIF('Plan 2017-2019'!$Z7:$Z64,"ДС",'Plan 2017-2019'!Q7:Q64)</f>
        <v>5000</v>
      </c>
      <c r="Q8" s="8">
        <f>SUMIF('Plan 2017-2019'!$Z7:$Z64,"ДС",'Plan 2017-2019'!R7:R64)</f>
        <v>10000</v>
      </c>
      <c r="R8" s="7">
        <f>SUMIF('Plan 2017-2019'!$Z7:$Z64,"ДС",'Plan 2017-2019'!S7:S64)</f>
        <v>5000</v>
      </c>
      <c r="S8" s="7">
        <f>SUMIF('Plan 2017-2019'!$Z7:$Z64,"ДС",'Plan 2017-2019'!T7:T64)</f>
        <v>0</v>
      </c>
      <c r="T8" s="8">
        <f>SUMIF('Plan 2017-2019'!$Z7:$Z64,"ДС",'Plan 2017-2019'!U7:U64)</f>
        <v>15000</v>
      </c>
      <c r="U8" s="39">
        <f>COUNTIF('Plan 2017-2019'!$Z7:$Z64,"ДС")</f>
        <v>19</v>
      </c>
    </row>
    <row r="9" spans="2:21" ht="48.75" customHeight="1">
      <c r="B9" s="25" t="s">
        <v>44</v>
      </c>
      <c r="C9" s="7">
        <f>SUMIF('Plan 2017-2019'!$Z7:$Z64,"ЗС",'Plan 2017-2019'!D7:D64)</f>
        <v>0</v>
      </c>
      <c r="D9" s="6">
        <f>SUMIF('Plan 2017-2019'!$Z7:$Z64,"ЗС",'Plan 2017-2019'!E7:E64)</f>
        <v>0</v>
      </c>
      <c r="E9" s="7">
        <f>SUMIF('Plan 2017-2019'!$Z7:$Z64,"ЗС",'Plan 2017-2019'!F7:F64)</f>
        <v>0</v>
      </c>
      <c r="F9" s="7">
        <f>SUMIF('Plan 2017-2019'!$Z7:$Z64,"ЗС",'Plan 2017-2019'!G7:G64)</f>
        <v>0</v>
      </c>
      <c r="G9" s="7">
        <f>SUMIF('Plan 2017-2019'!$Z7:$Z64,"ЗС",'Plan 2017-2019'!H7:H64)</f>
        <v>0</v>
      </c>
      <c r="H9" s="8">
        <f>SUMIF('Plan 2017-2019'!$Z7:$Z64,"ЗС",'Plan 2017-2019'!I7:I64)</f>
        <v>0</v>
      </c>
      <c r="I9" s="7">
        <f>SUMIF('Plan 2017-2019'!$Z7:$Z64,"ЗС",'Plan 2017-2019'!J7:J64)</f>
        <v>0</v>
      </c>
      <c r="J9" s="7">
        <f>SUMIF('Plan 2017-2019'!$Z7:$Z64,"ЗС",'Plan 2017-2019'!K7:K64)</f>
        <v>0</v>
      </c>
      <c r="K9" s="7">
        <f>SUMIF('Plan 2017-2019'!$Z7:$Z64,"ЗС",'Plan 2017-2019'!L7:L64)</f>
        <v>0</v>
      </c>
      <c r="L9" s="7">
        <f>SUMIF('Plan 2017-2019'!$Z7:$Z64,"ЗС",'Plan 2017-2019'!M7:M64)</f>
        <v>0</v>
      </c>
      <c r="M9" s="7">
        <f>SUMIF('Plan 2017-2019'!$Z7:$Z64,"ЗС",'Plan 2017-2019'!N7:N64)</f>
        <v>0</v>
      </c>
      <c r="N9" s="7">
        <f>SUMIF('Plan 2017-2019'!$Z7:$Z64,"ЗС",'Plan 2017-2019'!O7:O64)</f>
        <v>0</v>
      </c>
      <c r="O9" s="7">
        <f>SUMIF('Plan 2017-2019'!$Z7:$Z64,"ЗС",'Plan 2017-2019'!P7:P64)</f>
        <v>0</v>
      </c>
      <c r="P9" s="7">
        <f>SUMIF('Plan 2017-2019'!$Z7:$Z64,"ЗС",'Plan 2017-2019'!Q7:Q64)</f>
        <v>0</v>
      </c>
      <c r="Q9" s="8">
        <f>SUMIF('Plan 2017-2019'!$Z7:$Z64,"ЗС",'Plan 2017-2019'!R7:R64)</f>
        <v>0</v>
      </c>
      <c r="R9" s="7">
        <f>SUMIF('Plan 2017-2019'!$Z7:$Z64,"ЗС",'Plan 2017-2019'!S7:S64)</f>
        <v>0</v>
      </c>
      <c r="S9" s="7">
        <f>SUMIF('Plan 2017-2019'!$Z7:$Z64,"ЗС",'Plan 2017-2019'!T7:T64)</f>
        <v>0</v>
      </c>
      <c r="T9" s="8">
        <f>SUMIF('Plan 2017-2019'!$Z7:$Z64,"ЗС",'Plan 2017-2019'!U7:U64)</f>
        <v>0</v>
      </c>
      <c r="U9" s="39">
        <f>COUNTIF('Plan 2017-2019'!$Z7:$Z64,"ЗС")</f>
        <v>0</v>
      </c>
    </row>
    <row r="10" spans="2:21" ht="40.9" customHeight="1">
      <c r="B10" s="9" t="s">
        <v>43</v>
      </c>
      <c r="C10" s="8">
        <f>SUM(C7:C9)</f>
        <v>45951400</v>
      </c>
      <c r="D10" s="6">
        <f t="shared" ref="D10:T10" si="0">SUM(D7:D9)</f>
        <v>23793730</v>
      </c>
      <c r="E10" s="8">
        <f t="shared" si="0"/>
        <v>4989500</v>
      </c>
      <c r="F10" s="8">
        <f t="shared" si="0"/>
        <v>4294400</v>
      </c>
      <c r="G10" s="8">
        <f t="shared" si="0"/>
        <v>6261500</v>
      </c>
      <c r="H10" s="8">
        <f t="shared" si="0"/>
        <v>7630000</v>
      </c>
      <c r="I10" s="8">
        <f t="shared" si="0"/>
        <v>0</v>
      </c>
      <c r="J10" s="8">
        <f t="shared" si="0"/>
        <v>0</v>
      </c>
      <c r="K10" s="8">
        <f t="shared" si="0"/>
        <v>1846100</v>
      </c>
      <c r="L10" s="8">
        <f t="shared" si="0"/>
        <v>0</v>
      </c>
      <c r="M10" s="8">
        <f t="shared" si="0"/>
        <v>2594500</v>
      </c>
      <c r="N10" s="8">
        <f t="shared" si="0"/>
        <v>0</v>
      </c>
      <c r="O10" s="8">
        <f t="shared" si="0"/>
        <v>706000</v>
      </c>
      <c r="P10" s="8">
        <f t="shared" si="0"/>
        <v>1525000</v>
      </c>
      <c r="Q10" s="8">
        <f t="shared" si="0"/>
        <v>5616600</v>
      </c>
      <c r="R10" s="8">
        <f t="shared" si="0"/>
        <v>2505000</v>
      </c>
      <c r="S10" s="8">
        <f t="shared" si="0"/>
        <v>50000</v>
      </c>
      <c r="T10" s="8">
        <f t="shared" si="0"/>
        <v>6551600</v>
      </c>
      <c r="U10" s="27">
        <f>SUM(U7:U9)</f>
        <v>40</v>
      </c>
    </row>
    <row r="12" spans="2:21" s="3" customFormat="1" ht="15">
      <c r="B12" s="33" t="s">
        <v>60</v>
      </c>
    </row>
  </sheetData>
  <sheetProtection sheet="1" objects="1" scenarios="1"/>
  <mergeCells count="25">
    <mergeCell ref="I4:P4"/>
    <mergeCell ref="I3:T3"/>
    <mergeCell ref="M5:M6"/>
    <mergeCell ref="N5:N6"/>
    <mergeCell ref="O5:O6"/>
    <mergeCell ref="P5:P6"/>
    <mergeCell ref="Q5:Q6"/>
    <mergeCell ref="R5:R6"/>
    <mergeCell ref="S5:S6"/>
    <mergeCell ref="B3:B6"/>
    <mergeCell ref="U3:U6"/>
    <mergeCell ref="E4:H4"/>
    <mergeCell ref="L5:L6"/>
    <mergeCell ref="I5:I6"/>
    <mergeCell ref="J5:J6"/>
    <mergeCell ref="K5:K6"/>
    <mergeCell ref="Q4:T4"/>
    <mergeCell ref="T5:T6"/>
    <mergeCell ref="E5:E6"/>
    <mergeCell ref="G5:G6"/>
    <mergeCell ref="H5:H6"/>
    <mergeCell ref="C3:C6"/>
    <mergeCell ref="D3:D6"/>
    <mergeCell ref="E3:H3"/>
    <mergeCell ref="F5:F6"/>
  </mergeCells>
  <phoneticPr fontId="23" type="noConversion"/>
  <pageMargins left="0.34" right="0.23" top="0.72" bottom="1" header="0.5" footer="0.5"/>
  <pageSetup paperSize="9" scale="5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25"/>
  <sheetViews>
    <sheetView showGridLines="0" zoomScale="83" zoomScaleNormal="83" workbookViewId="0">
      <selection activeCell="C51" sqref="C51"/>
    </sheetView>
  </sheetViews>
  <sheetFormatPr defaultColWidth="8.85546875" defaultRowHeight="12.75"/>
  <cols>
    <col min="1" max="1" width="1.7109375" style="1" customWidth="1"/>
    <col min="2" max="2" width="39.28515625" style="1" customWidth="1"/>
    <col min="3" max="5" width="21.28515625" style="1" customWidth="1"/>
    <col min="6" max="16384" width="8.85546875" style="1"/>
  </cols>
  <sheetData>
    <row r="2" spans="2:5" ht="25.9" customHeight="1">
      <c r="B2" s="179" t="s">
        <v>61</v>
      </c>
      <c r="C2" s="180"/>
      <c r="D2" s="180"/>
      <c r="E2" s="181"/>
    </row>
    <row r="3" spans="2:5">
      <c r="B3" s="184" t="s">
        <v>35</v>
      </c>
      <c r="C3" s="185" t="s">
        <v>39</v>
      </c>
      <c r="D3" s="182" t="s">
        <v>15</v>
      </c>
      <c r="E3" s="182" t="s">
        <v>16</v>
      </c>
    </row>
    <row r="4" spans="2:5">
      <c r="B4" s="184"/>
      <c r="C4" s="185"/>
      <c r="D4" s="183"/>
      <c r="E4" s="183"/>
    </row>
    <row r="5" spans="2:5">
      <c r="B5" s="184"/>
      <c r="C5" s="185"/>
      <c r="D5" s="183"/>
      <c r="E5" s="183"/>
    </row>
    <row r="6" spans="2:5" ht="19.899999999999999" customHeight="1">
      <c r="B6" s="26" t="s">
        <v>37</v>
      </c>
      <c r="C6" s="4">
        <f>D6+E6</f>
        <v>7831100</v>
      </c>
      <c r="D6" s="4">
        <f>'Ukupno po sektorima'!$E$7</f>
        <v>2224500</v>
      </c>
      <c r="E6" s="4">
        <f>'Ukupno po sektorima'!Q7</f>
        <v>5606600</v>
      </c>
    </row>
    <row r="7" spans="2:5" ht="19.899999999999999" customHeight="1">
      <c r="B7" s="26" t="s">
        <v>38</v>
      </c>
      <c r="C7" s="4">
        <f>D7+E7</f>
        <v>2775000</v>
      </c>
      <c r="D7" s="4">
        <f>'Ukupno po sektorima'!$E$8</f>
        <v>2765000</v>
      </c>
      <c r="E7" s="4">
        <f>'Ukupno po sektorima'!Q8</f>
        <v>10000</v>
      </c>
    </row>
    <row r="8" spans="2:5" ht="19.899999999999999" customHeight="1">
      <c r="B8" s="26" t="s">
        <v>44</v>
      </c>
      <c r="C8" s="4">
        <f>D8+E8</f>
        <v>0</v>
      </c>
      <c r="D8" s="4">
        <f>'Ukupno po sektorima'!$E$9</f>
        <v>0</v>
      </c>
      <c r="E8" s="4">
        <f>'Ukupno po sektorima'!Q9</f>
        <v>0</v>
      </c>
    </row>
    <row r="9" spans="2:5" ht="18" customHeight="1">
      <c r="B9" s="11" t="s">
        <v>2</v>
      </c>
      <c r="C9" s="2">
        <f>SUM(C6:C8)</f>
        <v>10606100</v>
      </c>
      <c r="D9" s="2">
        <f>SUM(D6:D8)</f>
        <v>4989500</v>
      </c>
      <c r="E9" s="2">
        <f>SUM(E6:E8)</f>
        <v>5616600</v>
      </c>
    </row>
    <row r="10" spans="2:5" ht="13.15" customHeight="1">
      <c r="B10" s="184" t="s">
        <v>0</v>
      </c>
      <c r="C10" s="185" t="s">
        <v>40</v>
      </c>
      <c r="D10" s="182" t="s">
        <v>15</v>
      </c>
      <c r="E10" s="182" t="s">
        <v>16</v>
      </c>
    </row>
    <row r="11" spans="2:5" ht="13.15" customHeight="1">
      <c r="B11" s="184"/>
      <c r="C11" s="185"/>
      <c r="D11" s="183"/>
      <c r="E11" s="183"/>
    </row>
    <row r="12" spans="2:5" ht="13.15" customHeight="1">
      <c r="B12" s="184"/>
      <c r="C12" s="185"/>
      <c r="D12" s="183"/>
      <c r="E12" s="183"/>
    </row>
    <row r="13" spans="2:5" ht="19.899999999999999" customHeight="1">
      <c r="B13" s="26" t="s">
        <v>37</v>
      </c>
      <c r="C13" s="4">
        <f>D13+E13</f>
        <v>5829400</v>
      </c>
      <c r="D13" s="4">
        <f>'Ukupno po sektorima'!$F$7</f>
        <v>3329400</v>
      </c>
      <c r="E13" s="4">
        <f>'Ukupno po sektorima'!R7</f>
        <v>2500000</v>
      </c>
    </row>
    <row r="14" spans="2:5" ht="19.899999999999999" customHeight="1">
      <c r="B14" s="26" t="s">
        <v>38</v>
      </c>
      <c r="C14" s="4">
        <f>D14+E14</f>
        <v>970000</v>
      </c>
      <c r="D14" s="4">
        <f>'Ukupno po sektorima'!$F$8</f>
        <v>965000</v>
      </c>
      <c r="E14" s="4">
        <f>'Ukupno po sektorima'!R8</f>
        <v>5000</v>
      </c>
    </row>
    <row r="15" spans="2:5" ht="19.899999999999999" customHeight="1">
      <c r="B15" s="26" t="s">
        <v>44</v>
      </c>
      <c r="C15" s="4">
        <f>D15+E15</f>
        <v>0</v>
      </c>
      <c r="D15" s="4">
        <f>'Ukupno po sektorima'!$F$9</f>
        <v>0</v>
      </c>
      <c r="E15" s="4">
        <f>'Ukupno po sektorima'!R9</f>
        <v>0</v>
      </c>
    </row>
    <row r="16" spans="2:5" ht="18" customHeight="1">
      <c r="B16" s="11" t="s">
        <v>2</v>
      </c>
      <c r="C16" s="2">
        <f>SUM(C13:C15)</f>
        <v>6799400</v>
      </c>
      <c r="D16" s="2">
        <f>SUM(D13:D15)</f>
        <v>4294400</v>
      </c>
      <c r="E16" s="2">
        <f>SUM(E13:E15)</f>
        <v>2505000</v>
      </c>
    </row>
    <row r="17" spans="2:5" ht="13.15" customHeight="1">
      <c r="B17" s="184" t="s">
        <v>0</v>
      </c>
      <c r="C17" s="185" t="s">
        <v>41</v>
      </c>
      <c r="D17" s="182" t="s">
        <v>15</v>
      </c>
      <c r="E17" s="182" t="s">
        <v>16</v>
      </c>
    </row>
    <row r="18" spans="2:5" ht="13.15" customHeight="1">
      <c r="B18" s="184"/>
      <c r="C18" s="185"/>
      <c r="D18" s="183"/>
      <c r="E18" s="183"/>
    </row>
    <row r="19" spans="2:5" ht="13.15" customHeight="1">
      <c r="B19" s="184"/>
      <c r="C19" s="185"/>
      <c r="D19" s="183"/>
      <c r="E19" s="183"/>
    </row>
    <row r="20" spans="2:5" ht="19.899999999999999" customHeight="1">
      <c r="B20" s="26" t="s">
        <v>37</v>
      </c>
      <c r="C20" s="4">
        <f>D20+E20</f>
        <v>3791500</v>
      </c>
      <c r="D20" s="4">
        <f>'Ukupno po sektorima'!$G$7</f>
        <v>3741500</v>
      </c>
      <c r="E20" s="4">
        <f>'Ukupno po sektorima'!S7</f>
        <v>50000</v>
      </c>
    </row>
    <row r="21" spans="2:5" ht="19.899999999999999" customHeight="1">
      <c r="B21" s="26" t="s">
        <v>38</v>
      </c>
      <c r="C21" s="4">
        <f>D21+E21</f>
        <v>2520000</v>
      </c>
      <c r="D21" s="4">
        <f>'Ukupno po sektorima'!$G$8</f>
        <v>2520000</v>
      </c>
      <c r="E21" s="4">
        <f>'Ukupno po sektorima'!S8</f>
        <v>0</v>
      </c>
    </row>
    <row r="22" spans="2:5" ht="19.899999999999999" customHeight="1">
      <c r="B22" s="26" t="s">
        <v>44</v>
      </c>
      <c r="C22" s="4">
        <f>D22+E22</f>
        <v>0</v>
      </c>
      <c r="D22" s="4">
        <f>'Ukupno po sektorima'!$G$9</f>
        <v>0</v>
      </c>
      <c r="E22" s="4">
        <f>'Ukupno po sektorima'!S9</f>
        <v>0</v>
      </c>
    </row>
    <row r="23" spans="2:5" ht="18" customHeight="1">
      <c r="B23" s="11" t="s">
        <v>2</v>
      </c>
      <c r="C23" s="2">
        <f>SUM(C20:C22)</f>
        <v>6311500</v>
      </c>
      <c r="D23" s="2">
        <f>SUM(D20:D22)</f>
        <v>6261500</v>
      </c>
      <c r="E23" s="2">
        <f>SUM(E20:E22)</f>
        <v>50000</v>
      </c>
    </row>
    <row r="25" spans="2:5" ht="18" customHeight="1">
      <c r="B25" s="5" t="s">
        <v>42</v>
      </c>
      <c r="C25" s="2">
        <f>C9+C16+C23</f>
        <v>23717000</v>
      </c>
      <c r="D25" s="2">
        <f>D9+D16+D23</f>
        <v>15545400</v>
      </c>
      <c r="E25" s="2">
        <f>E9+E16+E23</f>
        <v>8171600</v>
      </c>
    </row>
  </sheetData>
  <sheetProtection sheet="1" objects="1" scenarios="1"/>
  <mergeCells count="13">
    <mergeCell ref="B2:E2"/>
    <mergeCell ref="E17:E19"/>
    <mergeCell ref="B3:B5"/>
    <mergeCell ref="D3:D5"/>
    <mergeCell ref="E3:E5"/>
    <mergeCell ref="C3:C5"/>
    <mergeCell ref="B17:B19"/>
    <mergeCell ref="C17:C19"/>
    <mergeCell ref="D17:D19"/>
    <mergeCell ref="D10:D12"/>
    <mergeCell ref="E10:E12"/>
    <mergeCell ref="B10:B12"/>
    <mergeCell ref="C10:C12"/>
  </mergeCells>
  <phoneticPr fontId="23" type="noConversion"/>
  <pageMargins left="0.43" right="0.31" top="0.72" bottom="1" header="0.5" footer="0.5"/>
  <pageSetup paperSize="9" scale="8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AA64"/>
  <sheetViews>
    <sheetView showGridLines="0" zoomScale="67" zoomScaleNormal="67" zoomScaleSheetLayoutView="28" zoomScalePageLayoutView="49" workbookViewId="0">
      <selection activeCell="H10" sqref="H10"/>
    </sheetView>
  </sheetViews>
  <sheetFormatPr defaultColWidth="8.85546875" defaultRowHeight="12.75"/>
  <cols>
    <col min="1" max="1" width="1.7109375" style="1" customWidth="1"/>
    <col min="2" max="2" width="32.28515625" style="1" customWidth="1"/>
    <col min="3" max="3" width="11.140625" style="1" customWidth="1"/>
    <col min="4" max="4" width="8.42578125" style="1" customWidth="1"/>
    <col min="5" max="5" width="14.28515625" style="1" customWidth="1"/>
    <col min="6" max="6" width="9.28515625" style="1" customWidth="1"/>
    <col min="7" max="14" width="14.28515625" style="1" customWidth="1"/>
    <col min="15" max="15" width="3" style="1" customWidth="1"/>
    <col min="16" max="16384" width="8.85546875" style="1"/>
  </cols>
  <sheetData>
    <row r="1" spans="2:27">
      <c r="B1" s="13"/>
      <c r="C1" s="13"/>
      <c r="D1" s="13"/>
    </row>
    <row r="2" spans="2:27" ht="23.45" customHeight="1">
      <c r="B2" s="10" t="s">
        <v>65</v>
      </c>
      <c r="C2" s="10"/>
      <c r="D2" s="10"/>
    </row>
    <row r="3" spans="2:27" ht="13.9" customHeight="1">
      <c r="B3" s="200" t="s">
        <v>45</v>
      </c>
      <c r="C3" s="193" t="s">
        <v>49</v>
      </c>
      <c r="D3" s="194"/>
      <c r="E3" s="187" t="s">
        <v>66</v>
      </c>
      <c r="F3" s="188"/>
      <c r="G3" s="177" t="s">
        <v>76</v>
      </c>
      <c r="H3" s="177"/>
      <c r="I3" s="177"/>
      <c r="J3" s="177"/>
      <c r="K3" s="185" t="s">
        <v>16</v>
      </c>
      <c r="L3" s="185"/>
      <c r="M3" s="185"/>
      <c r="N3" s="185"/>
    </row>
    <row r="4" spans="2:27" ht="27.6" customHeight="1">
      <c r="B4" s="201"/>
      <c r="C4" s="195"/>
      <c r="D4" s="196"/>
      <c r="E4" s="189"/>
      <c r="F4" s="190"/>
      <c r="G4" s="171" t="s">
        <v>67</v>
      </c>
      <c r="H4" s="171"/>
      <c r="I4" s="171"/>
      <c r="J4" s="171"/>
      <c r="K4" s="173" t="s">
        <v>68</v>
      </c>
      <c r="L4" s="173"/>
      <c r="M4" s="173"/>
      <c r="N4" s="173"/>
    </row>
    <row r="5" spans="2:27" ht="13.15" customHeight="1">
      <c r="B5" s="201"/>
      <c r="C5" s="197" t="s">
        <v>36</v>
      </c>
      <c r="D5" s="199" t="s">
        <v>46</v>
      </c>
      <c r="E5" s="191" t="s">
        <v>48</v>
      </c>
      <c r="F5" s="191" t="s">
        <v>47</v>
      </c>
      <c r="G5" s="174" t="s">
        <v>70</v>
      </c>
      <c r="H5" s="174" t="s">
        <v>71</v>
      </c>
      <c r="I5" s="174" t="s">
        <v>72</v>
      </c>
      <c r="J5" s="174" t="s">
        <v>69</v>
      </c>
      <c r="K5" s="174" t="s">
        <v>70</v>
      </c>
      <c r="L5" s="174" t="s">
        <v>71</v>
      </c>
      <c r="M5" s="174" t="s">
        <v>72</v>
      </c>
      <c r="N5" s="174" t="s">
        <v>69</v>
      </c>
    </row>
    <row r="6" spans="2:27" ht="13.15" customHeight="1">
      <c r="B6" s="201"/>
      <c r="C6" s="198"/>
      <c r="D6" s="199"/>
      <c r="E6" s="192"/>
      <c r="F6" s="192"/>
      <c r="G6" s="174"/>
      <c r="H6" s="174"/>
      <c r="I6" s="174"/>
      <c r="J6" s="174"/>
      <c r="K6" s="174"/>
      <c r="L6" s="174"/>
      <c r="M6" s="174"/>
      <c r="N6" s="174"/>
    </row>
    <row r="7" spans="2:27" s="12" customFormat="1" ht="28.5">
      <c r="B7" s="31" t="s">
        <v>51</v>
      </c>
      <c r="C7" s="28">
        <f>COUNTIF('Plan 2017-2019'!$Y7:$Y64,"*А*")</f>
        <v>5</v>
      </c>
      <c r="D7" s="17">
        <f t="shared" ref="D7:D12" si="0">C7/C$13</f>
        <v>0.11363636363636363</v>
      </c>
      <c r="E7" s="15">
        <f>SUMIF('Plan 2017-2019'!$Y7:$Y64,"*А*",'Plan 2017-2019'!E7:E64)</f>
        <v>2574200</v>
      </c>
      <c r="F7" s="17">
        <f t="shared" ref="F7:F12" si="1">E7/E$13</f>
        <v>8.422346210058719E-2</v>
      </c>
      <c r="G7" s="19">
        <f>SUMIF('Plan 2017-2019'!$Y7:$Y64,"*А*",'Plan 2017-2019'!F7:F64)</f>
        <v>60000</v>
      </c>
      <c r="H7" s="19">
        <f>SUMIF('Plan 2017-2019'!$Y7:$Y64,"*А*",'Plan 2017-2019'!G7:G64)</f>
        <v>90000</v>
      </c>
      <c r="I7" s="19">
        <f>SUMIF('Plan 2017-2019'!$Y7:$Y64,"*А*",'Plan 2017-2019'!H7:H64)</f>
        <v>900000</v>
      </c>
      <c r="J7" s="15">
        <f t="shared" ref="J7:J13" si="2">SUM(G7:I7)</f>
        <v>1050000</v>
      </c>
      <c r="K7" s="19">
        <f>SUMIF('Plan 2017-2019'!$Y7:$Y64,"*А*",'Plan 2017-2019'!R7:R64)</f>
        <v>3144200</v>
      </c>
      <c r="L7" s="19">
        <f>SUMIF('Plan 2017-2019'!$Y7:$Y64,"*А*",'Plan 2017-2019'!S7:S64)</f>
        <v>0</v>
      </c>
      <c r="M7" s="19">
        <f>SUMIF('Plan 2017-2019'!$Y7:$Y64,"*А*",'Plan 2017-2019'!T7:T64)</f>
        <v>0</v>
      </c>
      <c r="N7" s="15">
        <f t="shared" ref="N7:N13" si="3">SUM(K7:M7)</f>
        <v>3144200</v>
      </c>
    </row>
    <row r="8" spans="2:27" s="12" customFormat="1" ht="57">
      <c r="B8" s="31" t="s">
        <v>62</v>
      </c>
      <c r="C8" s="28">
        <f>COUNTIF('Plan 2017-2019'!$Y7:$Y64,"*Б*")</f>
        <v>6</v>
      </c>
      <c r="D8" s="17">
        <f t="shared" si="0"/>
        <v>0.13636363636363635</v>
      </c>
      <c r="E8" s="15">
        <f>SUMIF('Plan 2017-2019'!$Y7:$Y64,"*Б*",'Plan 2017-2019'!E7:E64)</f>
        <v>4072400</v>
      </c>
      <c r="F8" s="17">
        <f t="shared" si="1"/>
        <v>0.13324202744869523</v>
      </c>
      <c r="G8" s="19">
        <f>SUMIF('Plan 2017-2019'!$Y7:$Y64,"*Б*",'Plan 2017-2019'!F7:F64)</f>
        <v>436000</v>
      </c>
      <c r="H8" s="19">
        <f>SUMIF('Plan 2017-2019'!$Y7:$Y64,"*Б*",'Plan 2017-2019'!G7:G64)</f>
        <v>569000</v>
      </c>
      <c r="I8" s="19">
        <f>SUMIF('Plan 2017-2019'!$Y7:$Y64,"*Б*",'Plan 2017-2019'!H7:H64)</f>
        <v>609000</v>
      </c>
      <c r="J8" s="15">
        <f t="shared" si="2"/>
        <v>1614000</v>
      </c>
      <c r="K8" s="19">
        <f>SUMIF('Plan 2017-2019'!$Y7:$Y64,"*б*",'Plan 2017-2019'!R7:R64)</f>
        <v>2405400</v>
      </c>
      <c r="L8" s="19">
        <f>SUMIF('Plan 2017-2019'!$Y7:$Y64,"*Б*",'Plan 2017-2019'!S7:S64)</f>
        <v>2200000</v>
      </c>
      <c r="M8" s="19">
        <f>SUMIF('Plan 2017-2019'!$Y7:$Y64,"*Б*",'Plan 2017-2019'!T7:T64)</f>
        <v>50000</v>
      </c>
      <c r="N8" s="15">
        <f t="shared" si="3"/>
        <v>4655400</v>
      </c>
    </row>
    <row r="9" spans="2:27" s="12" customFormat="1" ht="71.25">
      <c r="B9" s="31" t="s">
        <v>52</v>
      </c>
      <c r="C9" s="28">
        <f>COUNTIF('Plan 2017-2019'!$Y7:$Y64,"*Ц*")</f>
        <v>1</v>
      </c>
      <c r="D9" s="17">
        <f t="shared" si="0"/>
        <v>2.2727272727272728E-2</v>
      </c>
      <c r="E9" s="15">
        <f>SUMIF('Plan 2017-2019'!$Y7:$Y64,"*Ц*",'Plan 2017-2019'!E7:E64)</f>
        <v>2200000</v>
      </c>
      <c r="F9" s="17">
        <f t="shared" si="1"/>
        <v>7.1980272170496393E-2</v>
      </c>
      <c r="G9" s="19">
        <f>SUMIF('Plan 2017-2019'!$Y7:$Y64,"*Ц*",'Plan 2017-2019'!F7:F64)</f>
        <v>300000</v>
      </c>
      <c r="H9" s="19">
        <f>SUMIF('Plan 2017-2019'!$Y7:$Y64,"*Ц*",'Plan 2017-2019'!G7:G64)</f>
        <v>0</v>
      </c>
      <c r="I9" s="19">
        <f>SUMIF('Plan 2017-2019'!$Y7:$Y64,"*Ц*",'Plan 2017-2019'!H7:H64)</f>
        <v>0</v>
      </c>
      <c r="J9" s="15">
        <f t="shared" si="2"/>
        <v>300000</v>
      </c>
      <c r="K9" s="19">
        <f>SUMIF('Plan 2017-2019'!$Y7:$Y64,"*Ц*",'Plan 2017-2019'!R7:R64)</f>
        <v>0</v>
      </c>
      <c r="L9" s="19">
        <f>SUMIF('Plan 2017-2019'!$Y7:$Y64,"*Ц*",'Plan 2017-2019'!S7:S64)</f>
        <v>0</v>
      </c>
      <c r="M9" s="19">
        <f>SUMIF('Plan 2017-2019'!$Y7:$Y64,"*Ц*",'Plan 2017-2019'!T7:T64)</f>
        <v>0</v>
      </c>
      <c r="N9" s="15">
        <f t="shared" si="3"/>
        <v>0</v>
      </c>
      <c r="P9" s="202"/>
      <c r="Q9" s="203"/>
      <c r="R9" s="203"/>
      <c r="S9" s="203"/>
      <c r="T9" s="203"/>
      <c r="U9" s="203"/>
      <c r="V9" s="203"/>
      <c r="W9" s="203"/>
      <c r="X9" s="203"/>
      <c r="Y9" s="21"/>
      <c r="Z9" s="21"/>
      <c r="AA9" s="21"/>
    </row>
    <row r="10" spans="2:27" s="12" customFormat="1" ht="85.5">
      <c r="B10" s="31" t="s">
        <v>63</v>
      </c>
      <c r="C10" s="28">
        <f>COUNTIF('Plan 2017-2019'!$Y7:$Y64,"*Д*")</f>
        <v>0</v>
      </c>
      <c r="D10" s="17">
        <f t="shared" si="0"/>
        <v>0</v>
      </c>
      <c r="E10" s="15">
        <f>SUMIF('Plan 2017-2019'!$Y7:$Y64,"*Д*",'Plan 2017-2019'!E7:E64)</f>
        <v>0</v>
      </c>
      <c r="F10" s="17">
        <f t="shared" si="1"/>
        <v>0</v>
      </c>
      <c r="G10" s="19">
        <f>SUMIF('Plan 2017-2019'!$Y7:$Y64,"*Д*",'Plan 2017-2019'!F7:F64)</f>
        <v>0</v>
      </c>
      <c r="H10" s="19">
        <f>SUMIF('Plan 2017-2019'!$Y7:$Y64,"*Д*",'Plan 2017-2019'!G7:G64)</f>
        <v>0</v>
      </c>
      <c r="I10" s="19">
        <f>SUMIF('Plan 2017-2019'!$Y7:$Y64,"*Д*",'Plan 2017-2019'!H7:H64)</f>
        <v>0</v>
      </c>
      <c r="J10" s="15">
        <f t="shared" si="2"/>
        <v>0</v>
      </c>
      <c r="K10" s="19">
        <f>SUMIF('Plan 2017-2019'!$Y7:$Y64,"*Д*",'Plan 2017-2019'!R7:R64)</f>
        <v>0</v>
      </c>
      <c r="L10" s="19">
        <f>SUMIF('Plan 2017-2019'!$Y7:$Y64,"*Д*",'Plan 2017-2019'!S7:S64)</f>
        <v>0</v>
      </c>
      <c r="M10" s="19">
        <f>SUMIF('Plan 2017-2019'!$Y7:$Y64,"*Д*",'Plan 2017-2019'!T7:T64)</f>
        <v>0</v>
      </c>
      <c r="N10" s="15">
        <f t="shared" si="3"/>
        <v>0</v>
      </c>
    </row>
    <row r="11" spans="2:27" s="12" customFormat="1" ht="60" customHeight="1">
      <c r="B11" s="31" t="s">
        <v>64</v>
      </c>
      <c r="C11" s="28">
        <f>COUNTIF('Plan 2017-2019'!$Y6:$Y63,"*Е*")</f>
        <v>5</v>
      </c>
      <c r="D11" s="17">
        <f t="shared" si="0"/>
        <v>0.11363636363636363</v>
      </c>
      <c r="E11" s="15">
        <f>SUMIF('Plan 2017-2019'!$Y7:$Y64,"*Е*",'Plan 2017-2019'!E7:E64)</f>
        <v>387000</v>
      </c>
      <c r="F11" s="17">
        <f t="shared" si="1"/>
        <v>1.2661984240900958E-2</v>
      </c>
      <c r="G11" s="19">
        <f>SUMIF('Plan 2017-2019'!$Y7:$Y64,"*Е*",'Plan 2017-2019'!F7:F64)</f>
        <v>110000</v>
      </c>
      <c r="H11" s="19">
        <f>SUMIF('Plan 2017-2019'!$Y7:$Y64,"*Е*",'Plan 2017-2019'!G7:G64)</f>
        <v>110000</v>
      </c>
      <c r="I11" s="19">
        <f>SUMIF('Plan 2017-2019'!$Y7:$Y64,"*Е*",'Plan 2017-2019'!H7:H64)</f>
        <v>407000</v>
      </c>
      <c r="J11" s="15">
        <f t="shared" si="2"/>
        <v>627000</v>
      </c>
      <c r="K11" s="19">
        <f>SUMIF('Plan 2017-2019'!$Y7:$Y64,"*Е*",'Plan 2017-2019'!R7:R64)</f>
        <v>57000</v>
      </c>
      <c r="L11" s="19">
        <f>SUMIF('Plan 2017-2019'!$Y7:$Y64,"*Е*",'Plan 2017-2019'!S7:S64)</f>
        <v>300000</v>
      </c>
      <c r="M11" s="19">
        <f>SUMIF('Plan 2017-2019'!$Y7:$Y64,"*Е*",'Plan 2017-2019'!T7:T64)</f>
        <v>0</v>
      </c>
      <c r="N11" s="15">
        <f t="shared" si="3"/>
        <v>357000</v>
      </c>
    </row>
    <row r="12" spans="2:27" s="12" customFormat="1" ht="28.5">
      <c r="B12" s="32" t="s">
        <v>74</v>
      </c>
      <c r="C12" s="29">
        <f>COUNTIF('Plan 2017-2019'!$Y7:$Y64,"&gt;0")</f>
        <v>27</v>
      </c>
      <c r="D12" s="17">
        <f t="shared" si="0"/>
        <v>0.61363636363636365</v>
      </c>
      <c r="E12" s="22">
        <f>SUMIF('Plan 2017-2019'!$Y7:$Y64,"&gt;0",'Plan 2017-2019'!E7:E64)</f>
        <v>21330330</v>
      </c>
      <c r="F12" s="17">
        <f t="shared" si="1"/>
        <v>0.6978922540393202</v>
      </c>
      <c r="G12" s="23">
        <f>SUMIF('Plan 2017-2019'!$Y7:$Y64,"&gt;0",'Plan 2017-2019'!F7:F64)</f>
        <v>3781065</v>
      </c>
      <c r="H12" s="23">
        <f>SUMIF('Plan 2017-2019'!$Y7:$Y64,"&gt;0",'Plan 2017-2019'!G7:G64)</f>
        <v>1177000</v>
      </c>
      <c r="I12" s="23">
        <f>SUMIF('Plan 2017-2019'!$Y7:$Y64,"&gt;0",'Plan 2017-2019'!H7:H64)</f>
        <v>2027000</v>
      </c>
      <c r="J12" s="22">
        <f t="shared" si="2"/>
        <v>6985065</v>
      </c>
      <c r="K12" s="23">
        <f>SUMIF('Plan 2017-2019'!$Y7:$Y64,"&gt;0",'Plan 2017-2019'!R7:R64)</f>
        <v>12308500</v>
      </c>
      <c r="L12" s="23">
        <f>SUMIF('Plan 2017-2019'!$Y7:$Y64,"&gt;0",'Plan 2017-2019'!S7:S64)</f>
        <v>5000</v>
      </c>
      <c r="M12" s="23">
        <f>SUMIF('Plan 2017-2019'!$Y7:$Y64,"&gt;0",'Plan 2017-2019'!T7:T64)</f>
        <v>0</v>
      </c>
      <c r="N12" s="22">
        <f t="shared" si="3"/>
        <v>12313500</v>
      </c>
    </row>
    <row r="13" spans="2:27" ht="49.9" customHeight="1">
      <c r="B13" s="30" t="s">
        <v>43</v>
      </c>
      <c r="C13" s="16">
        <f>SUM(C7:C12)</f>
        <v>44</v>
      </c>
      <c r="D13" s="18">
        <f>SUM(D7:D12)</f>
        <v>1</v>
      </c>
      <c r="E13" s="15">
        <f t="shared" ref="E13:M13" si="4">SUM(E7:E12)</f>
        <v>30563930</v>
      </c>
      <c r="F13" s="18">
        <f>SUM(F7:F12)</f>
        <v>1</v>
      </c>
      <c r="G13" s="20">
        <f t="shared" si="4"/>
        <v>4687065</v>
      </c>
      <c r="H13" s="20">
        <f t="shared" si="4"/>
        <v>1946000</v>
      </c>
      <c r="I13" s="20">
        <f t="shared" si="4"/>
        <v>3943000</v>
      </c>
      <c r="J13" s="15">
        <f t="shared" si="2"/>
        <v>10576065</v>
      </c>
      <c r="K13" s="20">
        <f t="shared" si="4"/>
        <v>17915100</v>
      </c>
      <c r="L13" s="20">
        <f t="shared" si="4"/>
        <v>2505000</v>
      </c>
      <c r="M13" s="20">
        <f t="shared" si="4"/>
        <v>50000</v>
      </c>
      <c r="N13" s="15">
        <f t="shared" si="3"/>
        <v>20470100</v>
      </c>
      <c r="P13" s="202"/>
      <c r="Q13" s="203"/>
      <c r="R13" s="203"/>
      <c r="S13" s="203"/>
      <c r="T13" s="203"/>
      <c r="U13" s="203"/>
      <c r="V13" s="203"/>
      <c r="W13" s="203"/>
      <c r="X13" s="203"/>
    </row>
    <row r="15" spans="2:27" s="3" customFormat="1" ht="13.9" customHeight="1">
      <c r="B15" s="186" t="s">
        <v>79</v>
      </c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</row>
    <row r="16" spans="2:27"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</row>
    <row r="17" spans="2:14"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</row>
    <row r="18" spans="2:14"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23" spans="2:14" ht="18">
      <c r="E23" s="14"/>
      <c r="F23" s="14"/>
    </row>
    <row r="60" spans="2:2" ht="38.450000000000003" customHeight="1"/>
    <row r="64" spans="2:2">
      <c r="B64" s="24"/>
    </row>
  </sheetData>
  <sheetProtection sheet="1" objects="1" scenarios="1"/>
  <mergeCells count="22">
    <mergeCell ref="P9:X9"/>
    <mergeCell ref="P13:X13"/>
    <mergeCell ref="K3:N3"/>
    <mergeCell ref="G4:J4"/>
    <mergeCell ref="K4:N4"/>
    <mergeCell ref="I5:I6"/>
    <mergeCell ref="B15:N18"/>
    <mergeCell ref="E3:F4"/>
    <mergeCell ref="E5:E6"/>
    <mergeCell ref="F5:F6"/>
    <mergeCell ref="L5:L6"/>
    <mergeCell ref="M5:M6"/>
    <mergeCell ref="C3:D4"/>
    <mergeCell ref="C5:C6"/>
    <mergeCell ref="D5:D6"/>
    <mergeCell ref="K5:K6"/>
    <mergeCell ref="B3:B6"/>
    <mergeCell ref="G3:J3"/>
    <mergeCell ref="H5:H6"/>
    <mergeCell ref="N5:N6"/>
    <mergeCell ref="J5:J6"/>
    <mergeCell ref="G5:G6"/>
  </mergeCells>
  <phoneticPr fontId="23" type="noConversion"/>
  <printOptions horizontalCentered="1"/>
  <pageMargins left="0.2" right="0.2" top="0.22" bottom="0.49" header="0.5" footer="0.34"/>
  <pageSetup paperSize="9" scale="5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Upute</vt:lpstr>
      <vt:lpstr>Plan 2017-2019</vt:lpstr>
      <vt:lpstr>Ukupno po sektorima</vt:lpstr>
      <vt:lpstr>Ukupno po godinama</vt:lpstr>
      <vt:lpstr>Ukupno po A-E klasama</vt:lpstr>
      <vt:lpstr>'Plan 2017-2019'!Print_Area</vt:lpstr>
    </vt:vector>
  </TitlesOfParts>
  <Company>UNDP Bosnia and Herzegovina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msutonwilliams</dc:creator>
  <cp:lastModifiedBy>rstajic</cp:lastModifiedBy>
  <cp:lastPrinted>2016-11-11T11:46:02Z</cp:lastPrinted>
  <dcterms:created xsi:type="dcterms:W3CDTF">2013-10-16T07:47:36Z</dcterms:created>
  <dcterms:modified xsi:type="dcterms:W3CDTF">2017-02-28T14:19:07Z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